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22212443-1C1A-4340-8C5B-2DC9AE8B89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definedNames>
    <definedName name="_xlnm.Print_Area" localSheetId="0">Hoja1!$A$1:$Q$102</definedName>
    <definedName name="_xlnm.Print_Titles" localSheetId="0">Hoja1!$1:$11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8" i="1" l="1"/>
  <c r="H76" i="1"/>
  <c r="L16" i="1"/>
  <c r="R27" i="1"/>
  <c r="S27" i="1"/>
  <c r="R29" i="1"/>
  <c r="S29" i="1"/>
  <c r="R31" i="1"/>
  <c r="S31" i="1"/>
  <c r="R33" i="1"/>
  <c r="S33" i="1"/>
  <c r="R35" i="1"/>
  <c r="S35" i="1"/>
  <c r="R37" i="1"/>
  <c r="S37" i="1"/>
  <c r="R39" i="1"/>
  <c r="S39" i="1"/>
  <c r="R41" i="1"/>
  <c r="S41" i="1"/>
  <c r="R43" i="1"/>
  <c r="S43" i="1"/>
  <c r="R45" i="1"/>
  <c r="S45" i="1"/>
  <c r="R47" i="1"/>
  <c r="S47" i="1"/>
  <c r="R49" i="1"/>
  <c r="S49" i="1"/>
  <c r="R51" i="1"/>
  <c r="S51" i="1"/>
  <c r="R53" i="1"/>
  <c r="S53" i="1"/>
  <c r="R55" i="1"/>
  <c r="S55" i="1"/>
  <c r="R57" i="1"/>
  <c r="S57" i="1"/>
  <c r="R59" i="1"/>
  <c r="S59" i="1"/>
  <c r="R61" i="1"/>
  <c r="S61" i="1"/>
  <c r="R63" i="1"/>
  <c r="S63" i="1"/>
  <c r="R65" i="1"/>
  <c r="S65" i="1"/>
  <c r="R67" i="1"/>
  <c r="S67" i="1"/>
  <c r="R69" i="1"/>
  <c r="S69" i="1"/>
  <c r="R19" i="1"/>
  <c r="T19" i="1" s="1"/>
  <c r="T21" i="1" s="1"/>
  <c r="T23" i="1" s="1"/>
  <c r="T25" i="1" s="1"/>
  <c r="S19" i="1"/>
  <c r="U19" i="1" s="1"/>
  <c r="U21" i="1" s="1"/>
  <c r="U23" i="1" s="1"/>
  <c r="U25" i="1" s="1"/>
  <c r="U27" i="1" s="1"/>
  <c r="U29" i="1" s="1"/>
  <c r="R21" i="1"/>
  <c r="S21" i="1"/>
  <c r="R23" i="1"/>
  <c r="S23" i="1"/>
  <c r="R25" i="1"/>
  <c r="S25" i="1"/>
  <c r="F18" i="1"/>
  <c r="F68" i="1"/>
  <c r="G16" i="1"/>
  <c r="I16" i="1" s="1"/>
  <c r="J18" i="1" s="1"/>
  <c r="T27" i="1" l="1"/>
  <c r="T29" i="1" s="1"/>
  <c r="T31" i="1" s="1"/>
  <c r="T33" i="1" s="1"/>
  <c r="T35" i="1" s="1"/>
  <c r="T37" i="1" s="1"/>
  <c r="T39" i="1" s="1"/>
  <c r="T41" i="1" s="1"/>
  <c r="T43" i="1" s="1"/>
  <c r="T45" i="1" s="1"/>
  <c r="T47" i="1" s="1"/>
  <c r="T49" i="1" s="1"/>
  <c r="T51" i="1" s="1"/>
  <c r="T53" i="1" s="1"/>
  <c r="T55" i="1" s="1"/>
  <c r="T57" i="1" s="1"/>
  <c r="T59" i="1" s="1"/>
  <c r="T61" i="1" s="1"/>
  <c r="T63" i="1" s="1"/>
  <c r="T65" i="1" s="1"/>
  <c r="T67" i="1" s="1"/>
  <c r="T69" i="1" s="1"/>
  <c r="U31" i="1"/>
  <c r="U33" i="1" s="1"/>
  <c r="U35" i="1" s="1"/>
  <c r="U37" i="1" s="1"/>
  <c r="U39" i="1" s="1"/>
  <c r="U41" i="1" s="1"/>
  <c r="U43" i="1" s="1"/>
  <c r="U45" i="1" s="1"/>
  <c r="U47" i="1" s="1"/>
  <c r="U49" i="1" s="1"/>
  <c r="U51" i="1" s="1"/>
  <c r="U53" i="1" s="1"/>
  <c r="U55" i="1" s="1"/>
  <c r="U57" i="1" s="1"/>
  <c r="U59" i="1" s="1"/>
  <c r="U61" i="1" s="1"/>
  <c r="U63" i="1" s="1"/>
  <c r="U65" i="1" s="1"/>
  <c r="U67" i="1" s="1"/>
  <c r="U69" i="1" s="1"/>
  <c r="L18" i="1"/>
  <c r="R18" i="1"/>
  <c r="T18" i="1" s="1"/>
  <c r="S18" i="1"/>
  <c r="U18" i="1" s="1"/>
  <c r="E72" i="1"/>
  <c r="F70" i="1"/>
  <c r="L77" i="1" l="1"/>
  <c r="F66" i="1"/>
  <c r="F64" i="1"/>
  <c r="F62" i="1"/>
  <c r="F60" i="1"/>
  <c r="F58" i="1"/>
  <c r="F56" i="1"/>
  <c r="F54" i="1"/>
  <c r="F52" i="1"/>
  <c r="F50" i="1"/>
  <c r="F48" i="1"/>
  <c r="F46" i="1"/>
  <c r="F44" i="1"/>
  <c r="F42" i="1"/>
  <c r="F40" i="1"/>
  <c r="F38" i="1"/>
  <c r="F36" i="1"/>
  <c r="M16" i="1" l="1"/>
  <c r="Q16" i="1" s="1"/>
  <c r="F34" i="1"/>
  <c r="L75" i="1" l="1"/>
  <c r="F20" i="1"/>
  <c r="G18" i="1" l="1"/>
  <c r="F32" i="1"/>
  <c r="F30" i="1"/>
  <c r="F28" i="1"/>
  <c r="R20" i="1" l="1"/>
  <c r="T20" i="1" s="1"/>
  <c r="S20" i="1"/>
  <c r="U20" i="1" s="1"/>
  <c r="P16" i="1"/>
  <c r="K18" i="1"/>
  <c r="N9" i="1" l="1"/>
  <c r="P75" i="1"/>
  <c r="Q75" i="1"/>
  <c r="F22" i="1"/>
  <c r="F24" i="1"/>
  <c r="F26" i="1"/>
  <c r="P9" i="1" l="1"/>
  <c r="G20" i="1"/>
  <c r="G22" i="1" l="1"/>
  <c r="R22" i="1"/>
  <c r="T22" i="1" s="1"/>
  <c r="S22" i="1"/>
  <c r="U22" i="1" s="1"/>
  <c r="M18" i="1"/>
  <c r="G24" i="1" l="1"/>
  <c r="R24" i="1"/>
  <c r="T24" i="1" s="1"/>
  <c r="S24" i="1"/>
  <c r="U24" i="1" s="1"/>
  <c r="G26" i="1" l="1"/>
  <c r="R26" i="1"/>
  <c r="T26" i="1" s="1"/>
  <c r="S26" i="1"/>
  <c r="U26" i="1" s="1"/>
  <c r="G28" i="1" l="1"/>
  <c r="R28" i="1"/>
  <c r="T28" i="1" s="1"/>
  <c r="S28" i="1"/>
  <c r="U28" i="1" s="1"/>
  <c r="G30" i="1" l="1"/>
  <c r="R30" i="1"/>
  <c r="T30" i="1" s="1"/>
  <c r="S30" i="1"/>
  <c r="U30" i="1" s="1"/>
  <c r="G32" i="1" l="1"/>
  <c r="R32" i="1"/>
  <c r="T32" i="1" s="1"/>
  <c r="S32" i="1"/>
  <c r="U32" i="1" s="1"/>
  <c r="G34" i="1" l="1"/>
  <c r="R34" i="1"/>
  <c r="T34" i="1" s="1"/>
  <c r="S34" i="1"/>
  <c r="U34" i="1" s="1"/>
  <c r="R36" i="1" l="1"/>
  <c r="T36" i="1" s="1"/>
  <c r="S36" i="1"/>
  <c r="U36" i="1" s="1"/>
  <c r="G36" i="1"/>
  <c r="G38" i="1" l="1"/>
  <c r="R38" i="1"/>
  <c r="T38" i="1" s="1"/>
  <c r="S38" i="1"/>
  <c r="U38" i="1" s="1"/>
  <c r="G40" i="1" l="1"/>
  <c r="R40" i="1"/>
  <c r="T40" i="1" s="1"/>
  <c r="S40" i="1"/>
  <c r="U40" i="1" s="1"/>
  <c r="G42" i="1" l="1"/>
  <c r="R42" i="1"/>
  <c r="T42" i="1" s="1"/>
  <c r="S42" i="1"/>
  <c r="U42" i="1" s="1"/>
  <c r="G44" i="1" l="1"/>
  <c r="R44" i="1"/>
  <c r="T44" i="1" s="1"/>
  <c r="S44" i="1"/>
  <c r="U44" i="1" s="1"/>
  <c r="G46" i="1" l="1"/>
  <c r="R46" i="1"/>
  <c r="T46" i="1" s="1"/>
  <c r="S46" i="1"/>
  <c r="U46" i="1" s="1"/>
  <c r="G48" i="1" l="1"/>
  <c r="R48" i="1"/>
  <c r="T48" i="1" s="1"/>
  <c r="S48" i="1"/>
  <c r="U48" i="1" s="1"/>
  <c r="G50" i="1" l="1"/>
  <c r="R50" i="1"/>
  <c r="T50" i="1" s="1"/>
  <c r="S50" i="1"/>
  <c r="U50" i="1" s="1"/>
  <c r="G52" i="1" l="1"/>
  <c r="R52" i="1"/>
  <c r="T52" i="1" s="1"/>
  <c r="S52" i="1"/>
  <c r="U52" i="1" s="1"/>
  <c r="G54" i="1" l="1"/>
  <c r="R54" i="1"/>
  <c r="T54" i="1" s="1"/>
  <c r="S54" i="1"/>
  <c r="U54" i="1" s="1"/>
  <c r="G56" i="1" l="1"/>
  <c r="R56" i="1"/>
  <c r="T56" i="1" s="1"/>
  <c r="S56" i="1"/>
  <c r="U56" i="1" s="1"/>
  <c r="G58" i="1" l="1"/>
  <c r="R58" i="1"/>
  <c r="T58" i="1" s="1"/>
  <c r="S58" i="1"/>
  <c r="U58" i="1" s="1"/>
  <c r="T60" i="1" l="1"/>
  <c r="G60" i="1"/>
  <c r="R60" i="1"/>
  <c r="S60" i="1"/>
  <c r="U60" i="1" s="1"/>
  <c r="G62" i="1" l="1"/>
  <c r="R62" i="1"/>
  <c r="T62" i="1" s="1"/>
  <c r="S62" i="1"/>
  <c r="U62" i="1" s="1"/>
  <c r="G64" i="1" l="1"/>
  <c r="R64" i="1"/>
  <c r="T64" i="1" s="1"/>
  <c r="S64" i="1"/>
  <c r="U64" i="1" s="1"/>
  <c r="G66" i="1" l="1"/>
  <c r="R66" i="1"/>
  <c r="T66" i="1" s="1"/>
  <c r="S66" i="1"/>
  <c r="U66" i="1" s="1"/>
  <c r="G68" i="1" l="1"/>
  <c r="R68" i="1"/>
  <c r="T68" i="1" s="1"/>
  <c r="S68" i="1"/>
  <c r="U68" i="1" s="1"/>
  <c r="R70" i="1" l="1"/>
  <c r="T70" i="1" s="1"/>
  <c r="S70" i="1"/>
  <c r="U70" i="1" s="1"/>
  <c r="G70" i="1"/>
  <c r="H75" i="1" s="1"/>
  <c r="H77" i="1" s="1"/>
  <c r="H80" i="1" l="1"/>
  <c r="H79" i="1"/>
  <c r="H34" i="1" l="1"/>
  <c r="H58" i="1"/>
  <c r="H66" i="1"/>
  <c r="H60" i="1"/>
  <c r="H56" i="1"/>
  <c r="H44" i="1"/>
  <c r="H68" i="1"/>
  <c r="H42" i="1"/>
  <c r="H36" i="1"/>
  <c r="H26" i="1"/>
  <c r="H70" i="1"/>
  <c r="H46" i="1"/>
  <c r="H64" i="1"/>
  <c r="H20" i="1"/>
  <c r="H32" i="1"/>
  <c r="H50" i="1"/>
  <c r="H18" i="1"/>
  <c r="I18" i="1" s="1"/>
  <c r="H22" i="1"/>
  <c r="H38" i="1"/>
  <c r="H30" i="1"/>
  <c r="H48" i="1"/>
  <c r="H40" i="1"/>
  <c r="H62" i="1"/>
  <c r="H52" i="1"/>
  <c r="H24" i="1"/>
  <c r="H28" i="1"/>
  <c r="H54" i="1"/>
  <c r="J20" i="1" l="1"/>
  <c r="L20" i="1" s="1"/>
  <c r="I20" i="1"/>
  <c r="K20" i="1"/>
  <c r="M20" i="1" s="1"/>
  <c r="K22" i="1" l="1"/>
  <c r="M22" i="1" s="1"/>
  <c r="J22" i="1"/>
  <c r="L22" i="1" s="1"/>
  <c r="I22" i="1"/>
  <c r="J24" i="1" l="1"/>
  <c r="L24" i="1" s="1"/>
  <c r="K24" i="1"/>
  <c r="I24" i="1"/>
  <c r="J26" i="1" l="1"/>
  <c r="I26" i="1"/>
  <c r="K26" i="1"/>
  <c r="M24" i="1"/>
  <c r="L26" i="1" l="1"/>
  <c r="M26" i="1"/>
  <c r="I28" i="1"/>
  <c r="J28" i="1"/>
  <c r="K28" i="1"/>
  <c r="M28" i="1" l="1"/>
  <c r="L28" i="1"/>
  <c r="J30" i="1"/>
  <c r="I30" i="1"/>
  <c r="K30" i="1"/>
  <c r="L30" i="1" l="1"/>
  <c r="J32" i="1"/>
  <c r="K32" i="1"/>
  <c r="I32" i="1"/>
  <c r="M30" i="1"/>
  <c r="M32" i="1" s="1"/>
  <c r="M34" i="1" l="1"/>
  <c r="K34" i="1"/>
  <c r="I34" i="1"/>
  <c r="J34" i="1"/>
  <c r="L32" i="1"/>
  <c r="L34" i="1" l="1"/>
  <c r="L36" i="1" s="1"/>
  <c r="J36" i="1"/>
  <c r="K36" i="1"/>
  <c r="I36" i="1"/>
  <c r="I38" i="1" l="1"/>
  <c r="J38" i="1"/>
  <c r="K38" i="1"/>
  <c r="M36" i="1"/>
  <c r="M38" i="1" l="1"/>
  <c r="L38" i="1"/>
  <c r="J40" i="1"/>
  <c r="I40" i="1"/>
  <c r="K40" i="1"/>
  <c r="M40" i="1" l="1"/>
  <c r="M42" i="1" s="1"/>
  <c r="K42" i="1"/>
  <c r="J42" i="1"/>
  <c r="I42" i="1"/>
  <c r="L40" i="1"/>
  <c r="L42" i="1" l="1"/>
  <c r="I44" i="1"/>
  <c r="K44" i="1"/>
  <c r="M44" i="1" s="1"/>
  <c r="J44" i="1"/>
  <c r="L44" i="1" s="1"/>
  <c r="M46" i="1" l="1"/>
  <c r="I46" i="1"/>
  <c r="K46" i="1"/>
  <c r="J46" i="1"/>
  <c r="K48" i="1" l="1"/>
  <c r="J48" i="1"/>
  <c r="I48" i="1"/>
  <c r="L46" i="1"/>
  <c r="L48" i="1" s="1"/>
  <c r="K50" i="1" l="1"/>
  <c r="J50" i="1"/>
  <c r="I50" i="1"/>
  <c r="M48" i="1"/>
  <c r="M50" i="1" l="1"/>
  <c r="K52" i="1"/>
  <c r="J52" i="1"/>
  <c r="I52" i="1"/>
  <c r="L50" i="1"/>
  <c r="L52" i="1" l="1"/>
  <c r="K54" i="1"/>
  <c r="I54" i="1"/>
  <c r="J54" i="1"/>
  <c r="M52" i="1"/>
  <c r="M54" i="1" s="1"/>
  <c r="I56" i="1" l="1"/>
  <c r="K56" i="1"/>
  <c r="J56" i="1"/>
  <c r="L54" i="1"/>
  <c r="L56" i="1" s="1"/>
  <c r="K58" i="1" l="1"/>
  <c r="I58" i="1"/>
  <c r="J58" i="1"/>
  <c r="M56" i="1"/>
  <c r="M58" i="1" l="1"/>
  <c r="K60" i="1"/>
  <c r="M60" i="1" s="1"/>
  <c r="J60" i="1"/>
  <c r="I60" i="1"/>
  <c r="L58" i="1"/>
  <c r="L60" i="1" s="1"/>
  <c r="I62" i="1" l="1"/>
  <c r="K62" i="1"/>
  <c r="M62" i="1" s="1"/>
  <c r="J62" i="1"/>
  <c r="J64" i="1" l="1"/>
  <c r="K64" i="1"/>
  <c r="I64" i="1"/>
  <c r="L62" i="1"/>
  <c r="L64" i="1" l="1"/>
  <c r="K66" i="1"/>
  <c r="I66" i="1"/>
  <c r="J66" i="1"/>
  <c r="L66" i="1" s="1"/>
  <c r="M64" i="1"/>
  <c r="M66" i="1" l="1"/>
  <c r="J68" i="1"/>
  <c r="I68" i="1"/>
  <c r="K68" i="1"/>
  <c r="I70" i="1" l="1"/>
  <c r="J70" i="1"/>
  <c r="K70" i="1"/>
  <c r="M68" i="1"/>
  <c r="L68" i="1"/>
  <c r="L70" i="1" l="1"/>
  <c r="L74" i="1" s="1"/>
  <c r="L78" i="1" s="1"/>
  <c r="N18" i="1" s="1"/>
  <c r="P18" i="1" s="1"/>
  <c r="M70" i="1"/>
  <c r="L76" i="1" s="1"/>
  <c r="L79" i="1" s="1"/>
  <c r="N26" i="1" l="1"/>
  <c r="N42" i="1"/>
  <c r="N40" i="1"/>
  <c r="N24" i="1"/>
  <c r="N58" i="1"/>
  <c r="N38" i="1"/>
  <c r="N52" i="1"/>
  <c r="N36" i="1"/>
  <c r="L80" i="1"/>
  <c r="L81" i="1" s="1"/>
  <c r="L82" i="1" s="1"/>
  <c r="N54" i="1"/>
  <c r="N20" i="1"/>
  <c r="N60" i="1"/>
  <c r="N66" i="1"/>
  <c r="N50" i="1"/>
  <c r="N32" i="1"/>
  <c r="N64" i="1"/>
  <c r="N48" i="1"/>
  <c r="N30" i="1"/>
  <c r="N34" i="1"/>
  <c r="N44" i="1"/>
  <c r="N22" i="1"/>
  <c r="N56" i="1"/>
  <c r="N68" i="1"/>
  <c r="N62" i="1"/>
  <c r="N46" i="1"/>
  <c r="N28" i="1"/>
  <c r="N70" i="1"/>
  <c r="P76" i="1"/>
  <c r="P20" i="1"/>
  <c r="O22" i="1"/>
  <c r="O20" i="1"/>
  <c r="O18" i="1"/>
  <c r="Q18" i="1" s="1"/>
  <c r="O24" i="1"/>
  <c r="O26" i="1"/>
  <c r="O28" i="1"/>
  <c r="O30" i="1"/>
  <c r="O32" i="1"/>
  <c r="O34" i="1"/>
  <c r="O36" i="1"/>
  <c r="O38" i="1"/>
  <c r="O40" i="1"/>
  <c r="O42" i="1"/>
  <c r="O44" i="1"/>
  <c r="O46" i="1"/>
  <c r="O48" i="1"/>
  <c r="O50" i="1"/>
  <c r="O52" i="1"/>
  <c r="O54" i="1"/>
  <c r="O56" i="1"/>
  <c r="O58" i="1"/>
  <c r="O60" i="1"/>
  <c r="O62" i="1"/>
  <c r="O64" i="1"/>
  <c r="O66" i="1"/>
  <c r="O68" i="1"/>
  <c r="O70" i="1"/>
  <c r="Q20" i="1" l="1"/>
  <c r="Q76" i="1"/>
  <c r="P77" i="1"/>
  <c r="P22" i="1"/>
  <c r="Q22" i="1" l="1"/>
  <c r="Q77" i="1"/>
  <c r="P78" i="1"/>
  <c r="P24" i="1"/>
  <c r="P79" i="1" l="1"/>
  <c r="P26" i="1"/>
  <c r="Q78" i="1"/>
  <c r="Q24" i="1"/>
  <c r="P80" i="1" l="1"/>
  <c r="P28" i="1"/>
  <c r="Q26" i="1"/>
  <c r="Q79" i="1"/>
  <c r="Q80" i="1" l="1"/>
  <c r="Q28" i="1"/>
  <c r="P81" i="1"/>
  <c r="P30" i="1"/>
  <c r="P82" i="1" l="1"/>
  <c r="P32" i="1"/>
  <c r="Q81" i="1"/>
  <c r="Q30" i="1"/>
  <c r="Q32" i="1" l="1"/>
  <c r="Q82" i="1"/>
  <c r="P83" i="1"/>
  <c r="P34" i="1"/>
  <c r="Q34" i="1" l="1"/>
  <c r="Q83" i="1"/>
  <c r="P36" i="1"/>
  <c r="P84" i="1"/>
  <c r="Q36" i="1" l="1"/>
  <c r="Q84" i="1"/>
  <c r="P38" i="1"/>
  <c r="P85" i="1"/>
  <c r="Q38" i="1" l="1"/>
  <c r="Q85" i="1"/>
  <c r="P40" i="1"/>
  <c r="P86" i="1"/>
  <c r="Q40" i="1" l="1"/>
  <c r="Q86" i="1"/>
  <c r="P42" i="1"/>
  <c r="P87" i="1"/>
  <c r="Q42" i="1" l="1"/>
  <c r="Q87" i="1"/>
  <c r="P88" i="1"/>
  <c r="P44" i="1"/>
  <c r="Q44" i="1" l="1"/>
  <c r="Q88" i="1"/>
  <c r="P89" i="1"/>
  <c r="P46" i="1"/>
  <c r="Q46" i="1" l="1"/>
  <c r="Q89" i="1"/>
  <c r="P90" i="1"/>
  <c r="P48" i="1"/>
  <c r="Q90" i="1" l="1"/>
  <c r="Q48" i="1"/>
  <c r="P91" i="1"/>
  <c r="P50" i="1"/>
  <c r="P92" i="1" l="1"/>
  <c r="P52" i="1"/>
  <c r="Q91" i="1"/>
  <c r="Q50" i="1"/>
  <c r="Q52" i="1" l="1"/>
  <c r="Q92" i="1"/>
  <c r="P54" i="1"/>
  <c r="P93" i="1"/>
  <c r="Q93" i="1" l="1"/>
  <c r="Q54" i="1"/>
  <c r="P94" i="1"/>
  <c r="P56" i="1"/>
  <c r="P58" i="1" l="1"/>
  <c r="P95" i="1"/>
  <c r="Q94" i="1"/>
  <c r="Q56" i="1"/>
  <c r="P96" i="1" l="1"/>
  <c r="P60" i="1"/>
  <c r="Q58" i="1"/>
  <c r="Q95" i="1"/>
  <c r="Q60" i="1" l="1"/>
  <c r="Q96" i="1"/>
  <c r="P62" i="1"/>
  <c r="P97" i="1"/>
  <c r="Q62" i="1" l="1"/>
  <c r="Q97" i="1"/>
  <c r="P64" i="1"/>
  <c r="P98" i="1"/>
  <c r="Q64" i="1" l="1"/>
  <c r="Q98" i="1"/>
  <c r="P66" i="1"/>
  <c r="P99" i="1"/>
  <c r="Q66" i="1" l="1"/>
  <c r="Q99" i="1"/>
  <c r="P68" i="1"/>
  <c r="P100" i="1"/>
  <c r="Q68" i="1" l="1"/>
  <c r="Q100" i="1"/>
  <c r="P70" i="1"/>
  <c r="P101" i="1"/>
  <c r="Q70" i="1" l="1"/>
  <c r="Q101" i="1"/>
  <c r="P102" i="1"/>
  <c r="N10" i="1"/>
  <c r="Q102" i="1" l="1"/>
  <c r="P10" i="1"/>
</calcChain>
</file>

<file path=xl/sharedStrings.xml><?xml version="1.0" encoding="utf-8"?>
<sst xmlns="http://schemas.openxmlformats.org/spreadsheetml/2006/main" count="136" uniqueCount="99">
  <si>
    <t>LADOS</t>
  </si>
  <si>
    <t>GRAD.</t>
  </si>
  <si>
    <t>SEG.</t>
  </si>
  <si>
    <t>MIN.</t>
  </si>
  <si>
    <t>ANGULO HORIZONTAL</t>
  </si>
  <si>
    <t>DIST.</t>
  </si>
  <si>
    <t>(m)</t>
  </si>
  <si>
    <t>ANG. H</t>
  </si>
  <si>
    <t>RADS.</t>
  </si>
  <si>
    <t>PRESICION DE EQUIPO</t>
  </si>
  <si>
    <t>ERROR RELATIVO</t>
  </si>
  <si>
    <t>COORDENADA ESTE</t>
  </si>
  <si>
    <t>COORDENADA NORTE</t>
  </si>
  <si>
    <t>AZIMUT</t>
  </si>
  <si>
    <t>∑</t>
  </si>
  <si>
    <t>AZIMUT CAL.</t>
  </si>
  <si>
    <t>AZIMUT MED.</t>
  </si>
  <si>
    <t>N° VERTICES</t>
  </si>
  <si>
    <t>Ec</t>
  </si>
  <si>
    <t>Emax</t>
  </si>
  <si>
    <t>ANG.COMP</t>
  </si>
  <si>
    <t>AZIM. COMP</t>
  </si>
  <si>
    <t>PROYECCIONES</t>
  </si>
  <si>
    <t>PE</t>
  </si>
  <si>
    <t>PN</t>
  </si>
  <si>
    <t>CORDENADAS</t>
  </si>
  <si>
    <t>ESTE</t>
  </si>
  <si>
    <t>NORTE</t>
  </si>
  <si>
    <t>COOR CAL.ESTE</t>
  </si>
  <si>
    <t>COOR MED.ESTE</t>
  </si>
  <si>
    <t>ꜫx</t>
  </si>
  <si>
    <t>ꜫ</t>
  </si>
  <si>
    <t>PROYECCION COMP.</t>
  </si>
  <si>
    <t>COORD. ABSOLUTA</t>
  </si>
  <si>
    <t>FECHA:</t>
  </si>
  <si>
    <t>ORIGEN DE CORDENADAS</t>
  </si>
  <si>
    <t xml:space="preserve">ESTE </t>
  </si>
  <si>
    <t>Comp.</t>
  </si>
  <si>
    <t>ꜫy</t>
  </si>
  <si>
    <t>VERT.</t>
  </si>
  <si>
    <t>COOR CAL.NORTE</t>
  </si>
  <si>
    <t>COOR MED.NORTE</t>
  </si>
  <si>
    <t>LUGAR:</t>
  </si>
  <si>
    <t>LOCALIDAD:</t>
  </si>
  <si>
    <t>OBRA: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</si>
  <si>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</si>
  <si>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</si>
  <si>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</si>
  <si>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</si>
  <si>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</si>
  <si>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</si>
  <si>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</si>
  <si>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</si>
  <si>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</si>
  <si>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</si>
  <si>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</si>
  <si>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</si>
  <si>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</si>
  <si>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</si>
  <si>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</si>
  <si>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</si>
  <si>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</si>
  <si>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</si>
  <si>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</si>
  <si>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</si>
  <si>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</si>
  <si>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</si>
  <si>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</si>
  <si>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</si>
  <si>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</si>
  <si>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E26</t>
  </si>
  <si>
    <t xml:space="preserve">MUNICIPALIDAD DISTRITAL </t>
  </si>
  <si>
    <t>DE RÍO TAMBO</t>
  </si>
  <si>
    <t>JUNIN - SATIPO - RIO TAMBO</t>
  </si>
  <si>
    <t>NUEVO POZUZO, MONTE SINAI, UNINE, PARAISO HUAROCHIRANO, NUEVA JERUSALÉN</t>
  </si>
  <si>
    <t>CALCULO CIERRE POLIGONAL</t>
  </si>
  <si>
    <t>“MEJORAMIENTO DEL SERVICIO DE TRANSITABILIDAD VIAL INTERURBANA EN NUEVO POZUZO – MONTE SINAI – UNINE – PARAISO HUAROCHIRANO - NUEVA JERUSALÉN DISTRITO DE RIO TAMBO DE LA PROVINCIA DE SATIPO DEL DEPARTAMENTO DE JUNIN”.</t>
  </si>
  <si>
    <r>
      <t>Ec&lt;E</t>
    </r>
    <r>
      <rPr>
        <b/>
        <sz val="8"/>
        <color theme="1"/>
        <rFont val="Arial Narrow"/>
        <family val="2"/>
      </rPr>
      <t>MAX</t>
    </r>
  </si>
  <si>
    <r>
      <t>E</t>
    </r>
    <r>
      <rPr>
        <b/>
        <sz val="8"/>
        <color theme="1"/>
        <rFont val="Arial Narrow"/>
        <family val="2"/>
      </rPr>
      <t>R</t>
    </r>
  </si>
  <si>
    <r>
      <t>E</t>
    </r>
    <r>
      <rPr>
        <b/>
        <sz val="8"/>
        <color theme="1"/>
        <rFont val="Arial Narrow"/>
        <family val="2"/>
      </rPr>
      <t>RC</t>
    </r>
    <r>
      <rPr>
        <b/>
        <sz val="11"/>
        <color theme="1"/>
        <rFont val="Arial Narrow"/>
        <family val="2"/>
      </rPr>
      <t>&lt;E</t>
    </r>
    <r>
      <rPr>
        <b/>
        <sz val="8"/>
        <color theme="1"/>
        <rFont val="Arial Narrow"/>
        <family val="2"/>
      </rPr>
      <t>R</t>
    </r>
  </si>
  <si>
    <t>E09</t>
  </si>
  <si>
    <t>E08</t>
  </si>
  <si>
    <t>E07</t>
  </si>
  <si>
    <t>E06</t>
  </si>
  <si>
    <t>E05</t>
  </si>
  <si>
    <t>E04</t>
  </si>
  <si>
    <t>E03</t>
  </si>
  <si>
    <t>E02</t>
  </si>
  <si>
    <t>E01</t>
  </si>
  <si>
    <t>* ANGULO HORIZONTAL ES EL ANGULO POSTERIOR DE LA LINEA EN FORMA HORARIA</t>
  </si>
  <si>
    <t>AH</t>
  </si>
  <si>
    <t>136°58'16"</t>
  </si>
  <si>
    <t>PC2</t>
  </si>
  <si>
    <t>AZIMUT MEDIDO PC2</t>
  </si>
  <si>
    <t>AZIMUT INICIO PC1</t>
  </si>
  <si>
    <t>PC1</t>
  </si>
  <si>
    <t>FEBRERO 2024</t>
  </si>
  <si>
    <t>ESTACION PC1:</t>
  </si>
  <si>
    <t>ESTACION PC2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</si>
</sst>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00"/>
    <numFmt numFmtId="166" formatCode="_-* #,##0.000_-;\-* #,##0.0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omic Sans MS"/>
      <family val="4"/>
    </font>
    <font>
      <b/>
      <sz val="8"/>
      <color theme="1"/>
      <name val="Arial Narrow"/>
      <family val="2"/>
    </font>
    <font>
      <b/>
      <sz val="12"/>
      <color theme="1"/>
      <name val="Arial Narrow"/>
      <family val="2"/>
    </font>
    <font>
      <i/>
      <sz val="8"/>
      <color rgb="FF4F81BC"/>
      <name val="Arial Narrow"/>
      <family val="2"/>
    </font>
    <font>
      <sz val="10"/>
      <color rgb="FF1F487C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FF0000"/>
      <name val="Arial Narrow"/>
      <family val="2"/>
    </font>
    <font>
      <sz val="14"/>
      <color theme="1"/>
      <name val="Arial Narrow"/>
      <family val="2"/>
    </font>
    <font>
      <b/>
      <sz val="14"/>
      <color rgb="FF0070C0"/>
      <name val="Arial Narrow"/>
      <family val="2"/>
    </font>
    <font>
      <b/>
      <sz val="11"/>
      <color rgb="FF0070C0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1"/>
      <name val="Arial Narrow"/>
      <family val="2"/>
    </font>
    <font>
      <sz val="14"/>
      <color rgb="FFFF0000"/>
      <name val="Arial Narrow"/>
      <family val="2"/>
    </font>
    <font>
      <sz val="14"/>
      <color rgb="FF00B05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double">
        <color rgb="FF00B0F0"/>
      </left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 style="double">
        <color rgb="FF00B0F0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theme="4" tint="0.39997558519241921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 style="double">
        <color theme="4" tint="-0.24994659260841701"/>
      </bottom>
      <diagonal/>
    </border>
    <border>
      <left/>
      <right style="double">
        <color theme="4" tint="-0.24994659260841701"/>
      </right>
      <top style="double">
        <color theme="4" tint="-0.24994659260841701"/>
      </top>
      <bottom style="double">
        <color theme="4" tint="-0.24994659260841701"/>
      </bottom>
      <diagonal/>
    </border>
    <border>
      <left style="double">
        <color rgb="FFFF0000"/>
      </left>
      <right/>
      <top style="double">
        <color theme="4" tint="-0.24994659260841701"/>
      </top>
      <bottom style="double">
        <color theme="4" tint="-0.2499465926084170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4" fillId="10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8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9" fillId="10" borderId="0" xfId="0" applyFont="1" applyFill="1" applyAlignment="1">
      <alignment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10" borderId="0" xfId="0" applyFont="1" applyFill="1" applyAlignment="1">
      <alignment horizontal="left" vertical="center" wrapText="1"/>
    </xf>
    <xf numFmtId="0" fontId="13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15" fillId="0" borderId="0" xfId="0" applyFont="1"/>
    <xf numFmtId="0" fontId="15" fillId="2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/>
    </xf>
    <xf numFmtId="0" fontId="15" fillId="6" borderId="1" xfId="0" applyFont="1" applyFill="1" applyBorder="1"/>
    <xf numFmtId="0" fontId="16" fillId="6" borderId="1" xfId="0" applyFont="1" applyFill="1" applyBorder="1"/>
    <xf numFmtId="0" fontId="15" fillId="6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2" borderId="1" xfId="0" applyFont="1" applyFill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165" fontId="15" fillId="0" borderId="1" xfId="0" applyNumberFormat="1" applyFont="1" applyBorder="1"/>
    <xf numFmtId="165" fontId="17" fillId="0" borderId="1" xfId="0" applyNumberFormat="1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0" fontId="17" fillId="2" borderId="1" xfId="0" applyFont="1" applyFill="1" applyBorder="1"/>
    <xf numFmtId="2" fontId="8" fillId="2" borderId="1" xfId="0" applyNumberFormat="1" applyFont="1" applyFill="1" applyBorder="1" applyAlignment="1">
      <alignment horizontal="center" vertical="center"/>
    </xf>
    <xf numFmtId="165" fontId="8" fillId="10" borderId="1" xfId="0" applyNumberFormat="1" applyFont="1" applyFill="1" applyBorder="1" applyAlignment="1">
      <alignment horizontal="center"/>
    </xf>
    <xf numFmtId="165" fontId="17" fillId="10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/>
    <xf numFmtId="0" fontId="8" fillId="10" borderId="1" xfId="0" applyFont="1" applyFill="1" applyBorder="1" applyAlignment="1">
      <alignment horizontal="center"/>
    </xf>
    <xf numFmtId="165" fontId="15" fillId="10" borderId="1" xfId="0" applyNumberFormat="1" applyFont="1" applyFill="1" applyBorder="1"/>
    <xf numFmtId="0" fontId="17" fillId="2" borderId="1" xfId="0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15" fillId="0" borderId="4" xfId="0" applyFont="1" applyBorder="1" applyAlignment="1">
      <alignment horizontal="center"/>
    </xf>
    <xf numFmtId="0" fontId="15" fillId="4" borderId="7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right"/>
    </xf>
    <xf numFmtId="0" fontId="8" fillId="5" borderId="5" xfId="0" applyFont="1" applyFill="1" applyBorder="1"/>
    <xf numFmtId="0" fontId="15" fillId="4" borderId="7" xfId="0" applyFont="1" applyFill="1" applyBorder="1" applyAlignment="1">
      <alignment horizontal="center"/>
    </xf>
    <xf numFmtId="165" fontId="8" fillId="0" borderId="7" xfId="0" applyNumberFormat="1" applyFont="1" applyBorder="1" applyAlignment="1">
      <alignment horizontal="center" vertical="center"/>
    </xf>
    <xf numFmtId="1" fontId="8" fillId="9" borderId="4" xfId="0" applyNumberFormat="1" applyFont="1" applyFill="1" applyBorder="1" applyAlignment="1">
      <alignment horizontal="center"/>
    </xf>
    <xf numFmtId="0" fontId="8" fillId="9" borderId="4" xfId="0" applyFont="1" applyFill="1" applyBorder="1" applyAlignment="1">
      <alignment horizontal="center"/>
    </xf>
    <xf numFmtId="0" fontId="15" fillId="5" borderId="6" xfId="0" applyFont="1" applyFill="1" applyBorder="1" applyAlignment="1">
      <alignment horizontal="right"/>
    </xf>
    <xf numFmtId="0" fontId="8" fillId="5" borderId="6" xfId="0" applyFont="1" applyFill="1" applyBorder="1"/>
    <xf numFmtId="0" fontId="8" fillId="3" borderId="4" xfId="0" applyFont="1" applyFill="1" applyBorder="1" applyAlignment="1">
      <alignment horizontal="center"/>
    </xf>
    <xf numFmtId="166" fontId="8" fillId="3" borderId="4" xfId="1" applyNumberFormat="1" applyFont="1" applyFill="1" applyBorder="1" applyAlignment="1">
      <alignment horizontal="center"/>
    </xf>
    <xf numFmtId="2" fontId="8" fillId="0" borderId="8" xfId="0" applyNumberFormat="1" applyFont="1" applyBorder="1"/>
    <xf numFmtId="0" fontId="8" fillId="8" borderId="4" xfId="0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/>
    </xf>
    <xf numFmtId="165" fontId="8" fillId="2" borderId="9" xfId="0" applyNumberFormat="1" applyFont="1" applyFill="1" applyBorder="1" applyAlignment="1">
      <alignment horizontal="center"/>
    </xf>
    <xf numFmtId="165" fontId="8" fillId="2" borderId="10" xfId="0" applyNumberFormat="1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165" fontId="5" fillId="8" borderId="0" xfId="0" applyNumberFormat="1" applyFont="1" applyFill="1" applyAlignment="1" applyProtection="1">
      <alignment horizontal="center" vertical="center"/>
      <protection locked="0"/>
    </xf>
    <xf numFmtId="0" fontId="5" fillId="8" borderId="0" xfId="0" applyFont="1" applyFill="1" applyAlignment="1" applyProtection="1">
      <alignment horizontal="center" vertical="center"/>
      <protection locked="0"/>
    </xf>
    <xf numFmtId="0" fontId="15" fillId="2" borderId="11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12" fillId="10" borderId="0" xfId="0" applyFont="1" applyFill="1" applyAlignment="1">
      <alignment horizontal="left" vertical="center" wrapText="1"/>
    </xf>
    <xf numFmtId="165" fontId="8" fillId="8" borderId="4" xfId="0" applyNumberFormat="1" applyFont="1" applyFill="1" applyBorder="1" applyAlignment="1">
      <alignment horizontal="center"/>
    </xf>
    <xf numFmtId="165" fontId="8" fillId="9" borderId="4" xfId="0" applyNumberFormat="1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5" fillId="4" borderId="0" xfId="0" applyFont="1" applyFill="1" applyAlignment="1" applyProtection="1">
      <alignment horizontal="center"/>
      <protection locked="0"/>
    </xf>
    <xf numFmtId="165" fontId="5" fillId="8" borderId="0" xfId="0" applyNumberFormat="1" applyFont="1" applyFill="1" applyAlignment="1" applyProtection="1">
      <alignment horizontal="center"/>
      <protection locked="0"/>
    </xf>
    <xf numFmtId="0" fontId="5" fillId="8" borderId="0" xfId="0" applyFont="1" applyFill="1" applyAlignment="1" applyProtection="1">
      <alignment horizontal="center"/>
      <protection locked="0"/>
    </xf>
    <xf numFmtId="0" fontId="15" fillId="3" borderId="4" xfId="0" applyFont="1" applyFill="1" applyBorder="1" applyAlignment="1">
      <alignment horizontal="center"/>
    </xf>
    <xf numFmtId="0" fontId="15" fillId="9" borderId="4" xfId="0" applyFont="1" applyFill="1" applyBorder="1" applyAlignment="1">
      <alignment horizontal="center"/>
    </xf>
    <xf numFmtId="0" fontId="15" fillId="8" borderId="4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5" fillId="10" borderId="0" xfId="0" applyFont="1" applyFill="1" applyAlignment="1">
      <alignment horizontal="left" wrapText="1"/>
    </xf>
    <xf numFmtId="0" fontId="12" fillId="10" borderId="0" xfId="0" quotePrefix="1" applyFont="1" applyFill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10" borderId="0" xfId="0" applyFont="1" applyFill="1" applyAlignment="1">
      <alignment horizont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POLIGONAL ABIERTA CON CONTROL TRAMO I</a:t>
            </a:r>
          </a:p>
        </c:rich>
      </c:tx>
      <c:layout>
        <c:manualLayout>
          <c:xMode val="edge"/>
          <c:yMode val="edge"/>
          <c:x val="0.36472044110299601"/>
          <c:y val="1.44484462089751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29459225839059"/>
          <c:y val="6.6496698330948484E-2"/>
          <c:w val="0.83868251408332994"/>
          <c:h val="0.79046420711003951"/>
        </c:manualLayout>
      </c:layout>
      <c:scatterChart>
        <c:scatterStyle val="lineMarker"/>
        <c:varyColors val="0"/>
        <c:ser>
          <c:idx val="0"/>
          <c:order val="0"/>
          <c:spPr>
            <a:ln w="95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Hoja1!$P$75:$P$102</c:f>
              <c:numCache>
                <c:formatCode>0.000</c:formatCode>
                <c:ptCount val="28"/>
                <c:pt idx="0">
                  <c:v>573504.64099999995</c:v>
                </c:pt>
                <c:pt idx="1">
                  <c:v>573616.1386295486</c:v>
                </c:pt>
                <c:pt idx="2">
                  <c:v>573764.4974093521</c:v>
                </c:pt>
                <c:pt idx="3">
                  <c:v>573856.61817117943</c:v>
                </c:pt>
                <c:pt idx="4">
                  <c:v>573956.28240451217</c:v>
                </c:pt>
                <c:pt idx="5">
                  <c:v>574003.19683919661</c:v>
                </c:pt>
                <c:pt idx="6">
                  <c:v>574154.79178147716</c:v>
                </c:pt>
                <c:pt idx="7">
                  <c:v>574163.2439792325</c:v>
                </c:pt>
                <c:pt idx="8">
                  <c:v>574238.32413944101</c:v>
                </c:pt>
                <c:pt idx="9">
                  <c:v>574250.01851596916</c:v>
                </c:pt>
                <c:pt idx="10">
                  <c:v>574448.10746389045</c:v>
                </c:pt>
                <c:pt idx="11">
                  <c:v>574647.64655019378</c:v>
                </c:pt>
                <c:pt idx="12">
                  <c:v>574681.66896627855</c:v>
                </c:pt>
                <c:pt idx="13">
                  <c:v>574787.63130522217</c:v>
                </c:pt>
                <c:pt idx="14">
                  <c:v>574930.75202894979</c:v>
                </c:pt>
                <c:pt idx="15">
                  <c:v>575015.95299965446</c:v>
                </c:pt>
                <c:pt idx="16">
                  <c:v>575119.94024851988</c:v>
                </c:pt>
                <c:pt idx="17">
                  <c:v>575195.09253969754</c:v>
                </c:pt>
                <c:pt idx="18">
                  <c:v>575232.04064802267</c:v>
                </c:pt>
                <c:pt idx="19">
                  <c:v>575259.1141638332</c:v>
                </c:pt>
                <c:pt idx="20">
                  <c:v>575392.93674706295</c:v>
                </c:pt>
                <c:pt idx="21">
                  <c:v>575578.12927532906</c:v>
                </c:pt>
                <c:pt idx="22">
                  <c:v>575616.78753387195</c:v>
                </c:pt>
                <c:pt idx="23">
                  <c:v>575613.28435057425</c:v>
                </c:pt>
                <c:pt idx="24">
                  <c:v>575664.79236644343</c:v>
                </c:pt>
                <c:pt idx="25">
                  <c:v>575684.04270403751</c:v>
                </c:pt>
                <c:pt idx="26">
                  <c:v>575736.68151254044</c:v>
                </c:pt>
                <c:pt idx="27">
                  <c:v>575775.38100000017</c:v>
                </c:pt>
              </c:numCache>
            </c:numRef>
          </c:xVal>
          <c:yVal>
            <c:numRef>
              <c:f>Hoja1!$Q$75:$Q$102</c:f>
              <c:numCache>
                <c:formatCode>0.000</c:formatCode>
                <c:ptCount val="28"/>
                <c:pt idx="0">
                  <c:v>8778189.477</c:v>
                </c:pt>
                <c:pt idx="1">
                  <c:v>8778265.0436429325</c:v>
                </c:pt>
                <c:pt idx="2">
                  <c:v>8778198.5157398004</c:v>
                </c:pt>
                <c:pt idx="3">
                  <c:v>8778113.3091507275</c:v>
                </c:pt>
                <c:pt idx="4">
                  <c:v>8778115.2384198848</c:v>
                </c:pt>
                <c:pt idx="5">
                  <c:v>8778244.4370977655</c:v>
                </c:pt>
                <c:pt idx="6">
                  <c:v>8778251.0009375717</c:v>
                </c:pt>
                <c:pt idx="7">
                  <c:v>8778311.7976688687</c:v>
                </c:pt>
                <c:pt idx="8">
                  <c:v>8778384.7344909105</c:v>
                </c:pt>
                <c:pt idx="9">
                  <c:v>8778533.5138319936</c:v>
                </c:pt>
                <c:pt idx="10">
                  <c:v>8778599.9697825797</c:v>
                </c:pt>
                <c:pt idx="11">
                  <c:v>8778635.9121945668</c:v>
                </c:pt>
                <c:pt idx="12">
                  <c:v>8778609.3657668717</c:v>
                </c:pt>
                <c:pt idx="13">
                  <c:v>8778621.5644251686</c:v>
                </c:pt>
                <c:pt idx="14">
                  <c:v>8778605.9778605048</c:v>
                </c:pt>
                <c:pt idx="15">
                  <c:v>8778644.9407319427</c:v>
                </c:pt>
                <c:pt idx="16">
                  <c:v>8778679.3780119903</c:v>
                </c:pt>
                <c:pt idx="17">
                  <c:v>8778674.3435350582</c:v>
                </c:pt>
                <c:pt idx="18">
                  <c:v>8778713.4082640316</c:v>
                </c:pt>
                <c:pt idx="19">
                  <c:v>8778801.8151429649</c:v>
                </c:pt>
                <c:pt idx="20">
                  <c:v>8778754.9050123468</c:v>
                </c:pt>
                <c:pt idx="21">
                  <c:v>8778700.7216750775</c:v>
                </c:pt>
                <c:pt idx="22">
                  <c:v>8778657.6834584419</c:v>
                </c:pt>
                <c:pt idx="23">
                  <c:v>8778612.8708780091</c:v>
                </c:pt>
                <c:pt idx="24">
                  <c:v>8778577.8620101772</c:v>
                </c:pt>
                <c:pt idx="25">
                  <c:v>8778546.3557932358</c:v>
                </c:pt>
                <c:pt idx="26">
                  <c:v>8778550.528683871</c:v>
                </c:pt>
                <c:pt idx="27">
                  <c:v>8778523.2430000026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BCE-44FA-BF99-12A5EF7E4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0907823"/>
        <c:axId val="2000901999"/>
      </c:scatterChart>
      <c:valAx>
        <c:axId val="200090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00901999"/>
        <c:crosses val="autoZero"/>
        <c:crossBetween val="midCat"/>
      </c:valAx>
      <c:valAx>
        <c:axId val="2000901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009078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83</xdr:row>
      <xdr:rowOff>179751</xdr:rowOff>
    </xdr:from>
    <xdr:to>
      <xdr:col>13</xdr:col>
      <xdr:colOff>332642</xdr:colOff>
      <xdr:row>101</xdr:row>
      <xdr:rowOff>121920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56130</xdr:colOff>
      <xdr:row>89</xdr:row>
      <xdr:rowOff>38100</xdr:rowOff>
    </xdr:from>
    <xdr:to>
      <xdr:col>12</xdr:col>
      <xdr:colOff>426720</xdr:colOff>
      <xdr:row>90</xdr:row>
      <xdr:rowOff>30480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129770" y="19370040"/>
          <a:ext cx="370590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 b="1">
              <a:solidFill>
                <a:srgbClr val="FF0000"/>
              </a:solidFill>
            </a:rPr>
            <a:t>E1</a:t>
          </a:r>
        </a:p>
      </xdr:txBody>
    </xdr:sp>
    <xdr:clientData/>
  </xdr:twoCellAnchor>
  <xdr:twoCellAnchor>
    <xdr:from>
      <xdr:col>11</xdr:col>
      <xdr:colOff>154712</xdr:colOff>
      <xdr:row>86</xdr:row>
      <xdr:rowOff>30480</xdr:rowOff>
    </xdr:from>
    <xdr:to>
      <xdr:col>11</xdr:col>
      <xdr:colOff>518159</xdr:colOff>
      <xdr:row>87</xdr:row>
      <xdr:rowOff>68580</xdr:rowOff>
    </xdr:to>
    <xdr:sp macro="" textlink="">
      <xdr:nvSpPr>
        <xdr:cNvPr id="6" name="CuadroTexto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153932" y="18768060"/>
          <a:ext cx="363447" cy="2362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PE" sz="1100" b="1">
              <a:solidFill>
                <a:srgbClr val="FF0000"/>
              </a:solidFill>
            </a:rPr>
            <a:t>E7</a:t>
          </a:r>
        </a:p>
      </xdr:txBody>
    </xdr:sp>
    <xdr:clientData/>
  </xdr:twoCellAnchor>
  <xdr:twoCellAnchor>
    <xdr:from>
      <xdr:col>10</xdr:col>
      <xdr:colOff>292212</xdr:colOff>
      <xdr:row>85</xdr:row>
      <xdr:rowOff>61233</xdr:rowOff>
    </xdr:from>
    <xdr:to>
      <xdr:col>10</xdr:col>
      <xdr:colOff>678179</xdr:colOff>
      <xdr:row>86</xdr:row>
      <xdr:rowOff>22861</xdr:rowOff>
    </xdr:to>
    <xdr:sp macro="" textlink="">
      <xdr:nvSpPr>
        <xdr:cNvPr id="7" name="CuadroTexto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559912" y="18600693"/>
          <a:ext cx="385967" cy="1597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PE" sz="1100" b="1">
              <a:solidFill>
                <a:srgbClr val="FF0000"/>
              </a:solidFill>
            </a:rPr>
            <a:t>E8</a:t>
          </a:r>
        </a:p>
        <a:p>
          <a:endParaRPr lang="es-PE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14</xdr:col>
      <xdr:colOff>359228</xdr:colOff>
      <xdr:row>0</xdr:row>
      <xdr:rowOff>174172</xdr:rowOff>
    </xdr:from>
    <xdr:to>
      <xdr:col>16</xdr:col>
      <xdr:colOff>1011812</xdr:colOff>
      <xdr:row>2</xdr:row>
      <xdr:rowOff>87085</xdr:rowOff>
    </xdr:to>
    <xdr:sp macro="" textlink="">
      <xdr:nvSpPr>
        <xdr:cNvPr id="13" name="Cuadro de texto 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1800114" y="174172"/>
          <a:ext cx="2459612" cy="424542"/>
        </a:xfrm>
        <a:prstGeom prst="rect">
          <a:avLst/>
        </a:prstGeom>
        <a:solidFill>
          <a:srgbClr val="0070C0"/>
        </a:solidFill>
        <a:ln w="6350">
          <a:solidFill>
            <a:srgbClr val="0070C0"/>
          </a:solidFill>
        </a:ln>
      </xdr:spPr>
      <xdr:txBody>
        <a:bodyPr rot="0" spcFirstLastPara="0" vertOverflow="clip" horzOverflow="clip" vert="horz" wrap="non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1100"/>
            </a:lnSpc>
            <a:spcAft>
              <a:spcPts val="0"/>
            </a:spcAft>
          </a:pPr>
          <a:r>
            <a:rPr lang="es-ES" sz="1400" b="1">
              <a:solidFill>
                <a:srgbClr val="FFFFFF"/>
              </a:solidFill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CALCULO</a:t>
          </a:r>
          <a:r>
            <a:rPr lang="es-ES" sz="1400" b="1" baseline="0">
              <a:solidFill>
                <a:srgbClr val="FFFFFF"/>
              </a:solidFill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CIERRE POLIGONAL</a:t>
          </a:r>
        </a:p>
      </xdr:txBody>
    </xdr:sp>
    <xdr:clientData/>
  </xdr:twoCellAnchor>
  <xdr:twoCellAnchor editAs="oneCell">
    <xdr:from>
      <xdr:col>0</xdr:col>
      <xdr:colOff>175260</xdr:colOff>
      <xdr:row>0</xdr:row>
      <xdr:rowOff>68580</xdr:rowOff>
    </xdr:from>
    <xdr:to>
      <xdr:col>0</xdr:col>
      <xdr:colOff>769620</xdr:colOff>
      <xdr:row>3</xdr:row>
      <xdr:rowOff>78105</xdr:rowOff>
    </xdr:to>
    <xdr:pic>
      <xdr:nvPicPr>
        <xdr:cNvPr id="9" name="Imagen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68580"/>
          <a:ext cx="59436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205740</xdr:colOff>
      <xdr:row>105</xdr:row>
      <xdr:rowOff>106680</xdr:rowOff>
    </xdr:from>
    <xdr:to>
      <xdr:col>8</xdr:col>
      <xdr:colOff>998220</xdr:colOff>
      <xdr:row>123</xdr:row>
      <xdr:rowOff>45720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8720" y="28856940"/>
          <a:ext cx="6301740" cy="350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0.72868</cdr:x>
      <cdr:y>0.27097</cdr:y>
    </cdr:from>
    <cdr:to>
      <cdr:x>0.77002</cdr:x>
      <cdr:y>0.33122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EC43AC88-FD8A-42B8-B905-9E29C8BF4B4A}"/>
            </a:ext>
          </a:extLst>
        </cdr:cNvPr>
        <cdr:cNvSpPr txBox="1"/>
      </cdr:nvSpPr>
      <cdr:spPr>
        <a:xfrm xmlns:a="http://schemas.openxmlformats.org/drawingml/2006/main">
          <a:off x="8310202" y="952734"/>
          <a:ext cx="471462" cy="211836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1100" b="1">
              <a:solidFill>
                <a:srgbClr val="FF0000"/>
              </a:solidFill>
            </a:rPr>
            <a:t>E10</a:t>
          </a:r>
        </a:p>
      </cdr:txBody>
    </cdr:sp>
  </cdr:relSizeAnchor>
  <cdr:relSizeAnchor xmlns:cdr="http://schemas.openxmlformats.org/drawingml/2006/chartDrawing">
    <cdr:from>
      <cdr:x>0.83858</cdr:x>
      <cdr:y>0.15837</cdr:y>
    </cdr:from>
    <cdr:to>
      <cdr:x>0.87387</cdr:x>
      <cdr:y>0.19589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EC43AC88-FD8A-42B8-B905-9E29C8BF4B4A}"/>
            </a:ext>
          </a:extLst>
        </cdr:cNvPr>
        <cdr:cNvSpPr txBox="1"/>
      </cdr:nvSpPr>
      <cdr:spPr>
        <a:xfrm xmlns:a="http://schemas.openxmlformats.org/drawingml/2006/main">
          <a:off x="9563632" y="556822"/>
          <a:ext cx="402465" cy="13191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1100" b="1">
              <a:solidFill>
                <a:srgbClr val="FF0000"/>
              </a:solidFill>
            </a:rPr>
            <a:t>E6</a:t>
          </a:r>
        </a:p>
      </cdr:txBody>
    </cdr:sp>
  </cdr:relSizeAnchor>
  <cdr:relSizeAnchor xmlns:cdr="http://schemas.openxmlformats.org/drawingml/2006/chartDrawing">
    <cdr:from>
      <cdr:x>0.8574</cdr:x>
      <cdr:y>0.38233</cdr:y>
    </cdr:from>
    <cdr:to>
      <cdr:x>0.89296</cdr:x>
      <cdr:y>0.4105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B6A3B307-45C2-45F6-8269-0113CB5ACF7D}"/>
            </a:ext>
          </a:extLst>
        </cdr:cNvPr>
        <cdr:cNvSpPr txBox="1"/>
      </cdr:nvSpPr>
      <cdr:spPr>
        <a:xfrm xmlns:a="http://schemas.openxmlformats.org/drawingml/2006/main">
          <a:off x="9778196" y="1344249"/>
          <a:ext cx="405544" cy="9906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1100" b="1">
              <a:solidFill>
                <a:srgbClr val="FF0000"/>
              </a:solidFill>
            </a:rPr>
            <a:t>E2</a:t>
          </a:r>
        </a:p>
      </cdr:txBody>
    </cdr:sp>
  </cdr:relSizeAnchor>
  <cdr:relSizeAnchor xmlns:cdr="http://schemas.openxmlformats.org/drawingml/2006/chartDrawing">
    <cdr:from>
      <cdr:x>0.86572</cdr:x>
      <cdr:y>0.2862</cdr:y>
    </cdr:from>
    <cdr:to>
      <cdr:x>0.90341</cdr:x>
      <cdr:y>0.32676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B6A3B307-45C2-45F6-8269-0113CB5ACF7D}"/>
            </a:ext>
          </a:extLst>
        </cdr:cNvPr>
        <cdr:cNvSpPr txBox="1"/>
      </cdr:nvSpPr>
      <cdr:spPr>
        <a:xfrm xmlns:a="http://schemas.openxmlformats.org/drawingml/2006/main">
          <a:off x="9873160" y="1006253"/>
          <a:ext cx="429835" cy="14260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1100" b="1">
              <a:solidFill>
                <a:srgbClr val="FF0000"/>
              </a:solidFill>
            </a:rPr>
            <a:t>E3</a:t>
          </a:r>
        </a:p>
      </cdr:txBody>
    </cdr:sp>
  </cdr:relSizeAnchor>
  <cdr:relSizeAnchor xmlns:cdr="http://schemas.openxmlformats.org/drawingml/2006/chartDrawing">
    <cdr:from>
      <cdr:x>0.86416</cdr:x>
      <cdr:y>0.21819</cdr:y>
    </cdr:from>
    <cdr:to>
      <cdr:x>0.90914</cdr:x>
      <cdr:y>0.26287</cdr:y>
    </cdr:to>
    <cdr:sp macro="" textlink="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B6A3B307-45C2-45F6-8269-0113CB5ACF7D}"/>
            </a:ext>
          </a:extLst>
        </cdr:cNvPr>
        <cdr:cNvSpPr txBox="1"/>
      </cdr:nvSpPr>
      <cdr:spPr>
        <a:xfrm xmlns:a="http://schemas.openxmlformats.org/drawingml/2006/main">
          <a:off x="9855306" y="767133"/>
          <a:ext cx="512975" cy="15709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1100" b="1">
              <a:solidFill>
                <a:srgbClr val="FF0000"/>
              </a:solidFill>
            </a:rPr>
            <a:t>E5</a:t>
          </a:r>
        </a:p>
      </cdr:txBody>
    </cdr:sp>
  </cdr:relSizeAnchor>
  <cdr:relSizeAnchor xmlns:cdr="http://schemas.openxmlformats.org/drawingml/2006/chartDrawing">
    <cdr:from>
      <cdr:x>0.82505</cdr:x>
      <cdr:y>0.31926</cdr:y>
    </cdr:from>
    <cdr:to>
      <cdr:x>0.85872</cdr:x>
      <cdr:y>0.36839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B6A3B307-45C2-45F6-8269-0113CB5ACF7D}"/>
            </a:ext>
          </a:extLst>
        </cdr:cNvPr>
        <cdr:cNvSpPr txBox="1"/>
      </cdr:nvSpPr>
      <cdr:spPr>
        <a:xfrm xmlns:a="http://schemas.openxmlformats.org/drawingml/2006/main">
          <a:off x="9409299" y="1122498"/>
          <a:ext cx="383989" cy="17273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1100" b="1">
              <a:solidFill>
                <a:srgbClr val="FF0000"/>
              </a:solidFill>
            </a:rPr>
            <a:t>E4</a:t>
          </a:r>
        </a:p>
        <a:p xmlns:a="http://schemas.openxmlformats.org/drawingml/2006/main">
          <a:endParaRPr lang="es-PE" sz="1100" b="1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0.75855</cdr:x>
      <cdr:y>0.20902</cdr:y>
    </cdr:from>
    <cdr:to>
      <cdr:x>0.79302</cdr:x>
      <cdr:y>0.25926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B6A3B307-45C2-45F6-8269-0113CB5ACF7D}"/>
            </a:ext>
          </a:extLst>
        </cdr:cNvPr>
        <cdr:cNvSpPr txBox="1"/>
      </cdr:nvSpPr>
      <cdr:spPr>
        <a:xfrm xmlns:a="http://schemas.openxmlformats.org/drawingml/2006/main">
          <a:off x="8650872" y="734917"/>
          <a:ext cx="393114" cy="17664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1100" b="1">
              <a:solidFill>
                <a:srgbClr val="FF0000"/>
              </a:solidFill>
            </a:rPr>
            <a:t>E9</a:t>
          </a:r>
        </a:p>
      </cdr:txBody>
    </cdr:sp>
  </cdr:relSizeAnchor>
  <cdr:relSizeAnchor xmlns:cdr="http://schemas.openxmlformats.org/drawingml/2006/chartDrawing">
    <cdr:from>
      <cdr:x>0.90649</cdr:x>
      <cdr:y>0.36786</cdr:y>
    </cdr:from>
    <cdr:to>
      <cdr:x>0.94783</cdr:x>
      <cdr:y>0.4122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EC43AC88-FD8A-42B8-B905-9E29C8BF4B4A}"/>
            </a:ext>
          </a:extLst>
        </cdr:cNvPr>
        <cdr:cNvSpPr txBox="1"/>
      </cdr:nvSpPr>
      <cdr:spPr>
        <a:xfrm xmlns:a="http://schemas.openxmlformats.org/drawingml/2006/main">
          <a:off x="10338121" y="1293368"/>
          <a:ext cx="471462" cy="15589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1100" b="1">
              <a:solidFill>
                <a:srgbClr val="FF0000"/>
              </a:solidFill>
            </a:rPr>
            <a:t>PC2</a:t>
          </a:r>
        </a:p>
      </cdr:txBody>
    </cdr:sp>
  </cdr:relSizeAnchor>
  <cdr:relSizeAnchor xmlns:cdr="http://schemas.openxmlformats.org/drawingml/2006/chartDrawing">
    <cdr:from>
      <cdr:x>0.27794</cdr:x>
      <cdr:y>0.55035</cdr:y>
    </cdr:from>
    <cdr:to>
      <cdr:x>0.31928</cdr:x>
      <cdr:y>0.59134</cdr:y>
    </cdr:to>
    <cdr:sp macro="" textlink="">
      <cdr:nvSpPr>
        <cdr:cNvPr id="11" name="CuadroTexto 1">
          <a:extLst xmlns:a="http://schemas.openxmlformats.org/drawingml/2006/main">
            <a:ext uri="{FF2B5EF4-FFF2-40B4-BE49-F238E27FC236}">
              <a16:creationId xmlns:a16="http://schemas.microsoft.com/office/drawing/2014/main" id="{EC43AC88-FD8A-42B8-B905-9E29C8BF4B4A}"/>
            </a:ext>
          </a:extLst>
        </cdr:cNvPr>
        <cdr:cNvSpPr txBox="1"/>
      </cdr:nvSpPr>
      <cdr:spPr>
        <a:xfrm xmlns:a="http://schemas.openxmlformats.org/drawingml/2006/main">
          <a:off x="3169793" y="1935016"/>
          <a:ext cx="471462" cy="144119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1100" b="1">
              <a:solidFill>
                <a:srgbClr val="FF0000"/>
              </a:solidFill>
            </a:rPr>
            <a:t>E26</a:t>
          </a:r>
        </a:p>
      </cdr:txBody>
    </cdr:sp>
  </cdr:relSizeAnchor>
  <cdr:relSizeAnchor xmlns:cdr="http://schemas.openxmlformats.org/drawingml/2006/chartDrawing">
    <cdr:from>
      <cdr:x>0.37559</cdr:x>
      <cdr:y>0.58212</cdr:y>
    </cdr:from>
    <cdr:to>
      <cdr:x>0.41645</cdr:x>
      <cdr:y>0.62468</cdr:y>
    </cdr:to>
    <cdr:sp macro="" textlink="">
      <cdr:nvSpPr>
        <cdr:cNvPr id="12" name="CuadroTexto 1">
          <a:extLst xmlns:a="http://schemas.openxmlformats.org/drawingml/2006/main">
            <a:ext uri="{FF2B5EF4-FFF2-40B4-BE49-F238E27FC236}">
              <a16:creationId xmlns:a16="http://schemas.microsoft.com/office/drawing/2014/main" id="{EC43AC88-FD8A-42B8-B905-9E29C8BF4B4A}"/>
            </a:ext>
          </a:extLst>
        </cdr:cNvPr>
        <cdr:cNvSpPr txBox="1"/>
      </cdr:nvSpPr>
      <cdr:spPr>
        <a:xfrm xmlns:a="http://schemas.openxmlformats.org/drawingml/2006/main">
          <a:off x="4283418" y="2046698"/>
          <a:ext cx="465988" cy="149639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1100" b="1">
              <a:solidFill>
                <a:srgbClr val="FF0000"/>
              </a:solidFill>
            </a:rPr>
            <a:t>E22</a:t>
          </a:r>
        </a:p>
      </cdr:txBody>
    </cdr:sp>
  </cdr:relSizeAnchor>
  <cdr:relSizeAnchor xmlns:cdr="http://schemas.openxmlformats.org/drawingml/2006/chartDrawing">
    <cdr:from>
      <cdr:x>0.33357</cdr:x>
      <cdr:y>0.61271</cdr:y>
    </cdr:from>
    <cdr:to>
      <cdr:x>0.37491</cdr:x>
      <cdr:y>0.65293</cdr:y>
    </cdr:to>
    <cdr:sp macro="" textlink="">
      <cdr:nvSpPr>
        <cdr:cNvPr id="13" name="CuadroTexto 1">
          <a:extLst xmlns:a="http://schemas.openxmlformats.org/drawingml/2006/main">
            <a:ext uri="{FF2B5EF4-FFF2-40B4-BE49-F238E27FC236}">
              <a16:creationId xmlns:a16="http://schemas.microsoft.com/office/drawing/2014/main" id="{EC43AC88-FD8A-42B8-B905-9E29C8BF4B4A}"/>
            </a:ext>
          </a:extLst>
        </cdr:cNvPr>
        <cdr:cNvSpPr txBox="1"/>
      </cdr:nvSpPr>
      <cdr:spPr>
        <a:xfrm xmlns:a="http://schemas.openxmlformats.org/drawingml/2006/main">
          <a:off x="3804219" y="2154248"/>
          <a:ext cx="471462" cy="14141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1100" b="1">
              <a:solidFill>
                <a:srgbClr val="FF0000"/>
              </a:solidFill>
            </a:rPr>
            <a:t>E25</a:t>
          </a:r>
        </a:p>
      </cdr:txBody>
    </cdr:sp>
  </cdr:relSizeAnchor>
  <cdr:relSizeAnchor xmlns:cdr="http://schemas.openxmlformats.org/drawingml/2006/chartDrawing">
    <cdr:from>
      <cdr:x>0.40054</cdr:x>
      <cdr:y>0.74264</cdr:y>
    </cdr:from>
    <cdr:to>
      <cdr:x>0.44188</cdr:x>
      <cdr:y>0.78818</cdr:y>
    </cdr:to>
    <cdr:sp macro="" textlink="">
      <cdr:nvSpPr>
        <cdr:cNvPr id="14" name="CuadroTexto 1">
          <a:extLst xmlns:a="http://schemas.openxmlformats.org/drawingml/2006/main">
            <a:ext uri="{FF2B5EF4-FFF2-40B4-BE49-F238E27FC236}">
              <a16:creationId xmlns:a16="http://schemas.microsoft.com/office/drawing/2014/main" id="{EC43AC88-FD8A-42B8-B905-9E29C8BF4B4A}"/>
            </a:ext>
          </a:extLst>
        </cdr:cNvPr>
        <cdr:cNvSpPr txBox="1"/>
      </cdr:nvSpPr>
      <cdr:spPr>
        <a:xfrm xmlns:a="http://schemas.openxmlformats.org/drawingml/2006/main">
          <a:off x="4567916" y="2611073"/>
          <a:ext cx="471462" cy="16011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1100" b="1">
              <a:solidFill>
                <a:srgbClr val="FF0000"/>
              </a:solidFill>
            </a:rPr>
            <a:t>E23</a:t>
          </a:r>
        </a:p>
      </cdr:txBody>
    </cdr:sp>
  </cdr:relSizeAnchor>
  <cdr:relSizeAnchor xmlns:cdr="http://schemas.openxmlformats.org/drawingml/2006/chartDrawing">
    <cdr:from>
      <cdr:x>0.57131</cdr:x>
      <cdr:y>0.22664</cdr:y>
    </cdr:from>
    <cdr:to>
      <cdr:x>0.61265</cdr:x>
      <cdr:y>0.26616</cdr:y>
    </cdr:to>
    <cdr:sp macro="" textlink="">
      <cdr:nvSpPr>
        <cdr:cNvPr id="15" name="CuadroTexto 1">
          <a:extLst xmlns:a="http://schemas.openxmlformats.org/drawingml/2006/main">
            <a:ext uri="{FF2B5EF4-FFF2-40B4-BE49-F238E27FC236}">
              <a16:creationId xmlns:a16="http://schemas.microsoft.com/office/drawing/2014/main" id="{EC43AC88-FD8A-42B8-B905-9E29C8BF4B4A}"/>
            </a:ext>
          </a:extLst>
        </cdr:cNvPr>
        <cdr:cNvSpPr txBox="1"/>
      </cdr:nvSpPr>
      <cdr:spPr>
        <a:xfrm xmlns:a="http://schemas.openxmlformats.org/drawingml/2006/main">
          <a:off x="6515477" y="796850"/>
          <a:ext cx="471462" cy="13895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1100" b="1">
              <a:solidFill>
                <a:srgbClr val="FF0000"/>
              </a:solidFill>
            </a:rPr>
            <a:t>E16</a:t>
          </a:r>
        </a:p>
      </cdr:txBody>
    </cdr:sp>
  </cdr:relSizeAnchor>
  <cdr:relSizeAnchor xmlns:cdr="http://schemas.openxmlformats.org/drawingml/2006/chartDrawing">
    <cdr:from>
      <cdr:x>0.58537</cdr:x>
      <cdr:y>0.331</cdr:y>
    </cdr:from>
    <cdr:to>
      <cdr:x>0.62547</cdr:x>
      <cdr:y>0.36606</cdr:y>
    </cdr:to>
    <cdr:sp macro="" textlink="">
      <cdr:nvSpPr>
        <cdr:cNvPr id="16" name="CuadroTexto 1">
          <a:extLst xmlns:a="http://schemas.openxmlformats.org/drawingml/2006/main">
            <a:ext uri="{FF2B5EF4-FFF2-40B4-BE49-F238E27FC236}">
              <a16:creationId xmlns:a16="http://schemas.microsoft.com/office/drawing/2014/main" id="{EC43AC88-FD8A-42B8-B905-9E29C8BF4B4A}"/>
            </a:ext>
          </a:extLst>
        </cdr:cNvPr>
        <cdr:cNvSpPr txBox="1"/>
      </cdr:nvSpPr>
      <cdr:spPr>
        <a:xfrm xmlns:a="http://schemas.openxmlformats.org/drawingml/2006/main">
          <a:off x="6675910" y="1163795"/>
          <a:ext cx="457207" cy="123269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1100" b="1">
              <a:solidFill>
                <a:srgbClr val="FF0000"/>
              </a:solidFill>
            </a:rPr>
            <a:t>E15</a:t>
          </a:r>
        </a:p>
      </cdr:txBody>
    </cdr:sp>
  </cdr:relSizeAnchor>
  <cdr:relSizeAnchor xmlns:cdr="http://schemas.openxmlformats.org/drawingml/2006/chartDrawing">
    <cdr:from>
      <cdr:x>0.61408</cdr:x>
      <cdr:y>0.23979</cdr:y>
    </cdr:from>
    <cdr:to>
      <cdr:x>0.65542</cdr:x>
      <cdr:y>0.28087</cdr:y>
    </cdr:to>
    <cdr:sp macro="" textlink="">
      <cdr:nvSpPr>
        <cdr:cNvPr id="17" name="CuadroTexto 1">
          <a:extLst xmlns:a="http://schemas.openxmlformats.org/drawingml/2006/main">
            <a:ext uri="{FF2B5EF4-FFF2-40B4-BE49-F238E27FC236}">
              <a16:creationId xmlns:a16="http://schemas.microsoft.com/office/drawing/2014/main" id="{EC43AC88-FD8A-42B8-B905-9E29C8BF4B4A}"/>
            </a:ext>
          </a:extLst>
        </cdr:cNvPr>
        <cdr:cNvSpPr txBox="1"/>
      </cdr:nvSpPr>
      <cdr:spPr>
        <a:xfrm xmlns:a="http://schemas.openxmlformats.org/drawingml/2006/main">
          <a:off x="7003309" y="843090"/>
          <a:ext cx="471462" cy="14443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1100" b="1">
              <a:solidFill>
                <a:srgbClr val="FF0000"/>
              </a:solidFill>
            </a:rPr>
            <a:t>E14</a:t>
          </a:r>
        </a:p>
      </cdr:txBody>
    </cdr:sp>
  </cdr:relSizeAnchor>
  <cdr:relSizeAnchor xmlns:cdr="http://schemas.openxmlformats.org/drawingml/2006/chartDrawing">
    <cdr:from>
      <cdr:x>0.65988</cdr:x>
      <cdr:y>0.33146</cdr:y>
    </cdr:from>
    <cdr:to>
      <cdr:x>0.70122</cdr:x>
      <cdr:y>0.377</cdr:y>
    </cdr:to>
    <cdr:sp macro="" textlink="">
      <cdr:nvSpPr>
        <cdr:cNvPr id="18" name="CuadroTexto 1">
          <a:extLst xmlns:a="http://schemas.openxmlformats.org/drawingml/2006/main">
            <a:ext uri="{FF2B5EF4-FFF2-40B4-BE49-F238E27FC236}">
              <a16:creationId xmlns:a16="http://schemas.microsoft.com/office/drawing/2014/main" id="{EC43AC88-FD8A-42B8-B905-9E29C8BF4B4A}"/>
            </a:ext>
          </a:extLst>
        </cdr:cNvPr>
        <cdr:cNvSpPr txBox="1"/>
      </cdr:nvSpPr>
      <cdr:spPr>
        <a:xfrm xmlns:a="http://schemas.openxmlformats.org/drawingml/2006/main">
          <a:off x="7525639" y="1165381"/>
          <a:ext cx="471462" cy="160116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1100" b="1">
              <a:solidFill>
                <a:srgbClr val="FF0000"/>
              </a:solidFill>
            </a:rPr>
            <a:t>E13</a:t>
          </a:r>
        </a:p>
      </cdr:txBody>
    </cdr:sp>
  </cdr:relSizeAnchor>
  <cdr:relSizeAnchor xmlns:cdr="http://schemas.openxmlformats.org/drawingml/2006/chartDrawing">
    <cdr:from>
      <cdr:x>0.66376</cdr:x>
      <cdr:y>0.22717</cdr:y>
    </cdr:from>
    <cdr:to>
      <cdr:x>0.7051</cdr:x>
      <cdr:y>0.25833</cdr:y>
    </cdr:to>
    <cdr:sp macro="" textlink="">
      <cdr:nvSpPr>
        <cdr:cNvPr id="19" name="CuadroTexto 1">
          <a:extLst xmlns:a="http://schemas.openxmlformats.org/drawingml/2006/main">
            <a:ext uri="{FF2B5EF4-FFF2-40B4-BE49-F238E27FC236}">
              <a16:creationId xmlns:a16="http://schemas.microsoft.com/office/drawing/2014/main" id="{EC43AC88-FD8A-42B8-B905-9E29C8BF4B4A}"/>
            </a:ext>
          </a:extLst>
        </cdr:cNvPr>
        <cdr:cNvSpPr txBox="1"/>
      </cdr:nvSpPr>
      <cdr:spPr>
        <a:xfrm xmlns:a="http://schemas.openxmlformats.org/drawingml/2006/main">
          <a:off x="7569858" y="798712"/>
          <a:ext cx="471462" cy="1095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1100" b="1">
              <a:solidFill>
                <a:srgbClr val="FF0000"/>
              </a:solidFill>
            </a:rPr>
            <a:t>E12</a:t>
          </a:r>
        </a:p>
      </cdr:txBody>
    </cdr:sp>
  </cdr:relSizeAnchor>
  <cdr:relSizeAnchor xmlns:cdr="http://schemas.openxmlformats.org/drawingml/2006/chartDrawing">
    <cdr:from>
      <cdr:x>0.70476</cdr:x>
      <cdr:y>0.19042</cdr:y>
    </cdr:from>
    <cdr:to>
      <cdr:x>0.7461</cdr:x>
      <cdr:y>0.23919</cdr:y>
    </cdr:to>
    <cdr:sp macro="" textlink="">
      <cdr:nvSpPr>
        <cdr:cNvPr id="20" name="CuadroTexto 1">
          <a:extLst xmlns:a="http://schemas.openxmlformats.org/drawingml/2006/main">
            <a:ext uri="{FF2B5EF4-FFF2-40B4-BE49-F238E27FC236}">
              <a16:creationId xmlns:a16="http://schemas.microsoft.com/office/drawing/2014/main" id="{EC43AC88-FD8A-42B8-B905-9E29C8BF4B4A}"/>
            </a:ext>
          </a:extLst>
        </cdr:cNvPr>
        <cdr:cNvSpPr txBox="1"/>
      </cdr:nvSpPr>
      <cdr:spPr>
        <a:xfrm xmlns:a="http://schemas.openxmlformats.org/drawingml/2006/main">
          <a:off x="8037463" y="669518"/>
          <a:ext cx="471463" cy="17147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1100" b="1">
              <a:solidFill>
                <a:srgbClr val="FF0000"/>
              </a:solidFill>
            </a:rPr>
            <a:t>E11</a:t>
          </a:r>
        </a:p>
      </cdr:txBody>
    </cdr:sp>
  </cdr:relSizeAnchor>
  <cdr:relSizeAnchor xmlns:cdr="http://schemas.openxmlformats.org/drawingml/2006/chartDrawing">
    <cdr:from>
      <cdr:x>0.22547</cdr:x>
      <cdr:y>0.64187</cdr:y>
    </cdr:from>
    <cdr:to>
      <cdr:x>0.26392</cdr:x>
      <cdr:y>0.67708</cdr:y>
    </cdr:to>
    <cdr:sp macro="" textlink="">
      <cdr:nvSpPr>
        <cdr:cNvPr id="21" name="CuadroTexto 1">
          <a:extLst xmlns:a="http://schemas.openxmlformats.org/drawingml/2006/main">
            <a:ext uri="{FF2B5EF4-FFF2-40B4-BE49-F238E27FC236}">
              <a16:creationId xmlns:a16="http://schemas.microsoft.com/office/drawing/2014/main" id="{EC43AC88-FD8A-42B8-B905-9E29C8BF4B4A}"/>
            </a:ext>
          </a:extLst>
        </cdr:cNvPr>
        <cdr:cNvSpPr txBox="1"/>
      </cdr:nvSpPr>
      <cdr:spPr>
        <a:xfrm xmlns:a="http://schemas.openxmlformats.org/drawingml/2006/main">
          <a:off x="2571415" y="2256765"/>
          <a:ext cx="438485" cy="12380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1100" b="1">
              <a:solidFill>
                <a:srgbClr val="FF0000"/>
              </a:solidFill>
            </a:rPr>
            <a:t>PC1</a:t>
          </a:r>
        </a:p>
      </cdr:txBody>
    </cdr:sp>
  </cdr:relSizeAnchor>
  <cdr:relSizeAnchor xmlns:cdr="http://schemas.openxmlformats.org/drawingml/2006/chartDrawing">
    <cdr:from>
      <cdr:x>0.34699</cdr:x>
      <cdr:y>0.76416</cdr:y>
    </cdr:from>
    <cdr:to>
      <cdr:x>0.38833</cdr:x>
      <cdr:y>0.81154</cdr:y>
    </cdr:to>
    <cdr:sp macro="" textlink="">
      <cdr:nvSpPr>
        <cdr:cNvPr id="22" name="CuadroTexto 1">
          <a:extLst xmlns:a="http://schemas.openxmlformats.org/drawingml/2006/main">
            <a:ext uri="{FF2B5EF4-FFF2-40B4-BE49-F238E27FC236}">
              <a16:creationId xmlns:a16="http://schemas.microsoft.com/office/drawing/2014/main" id="{EC43AC88-FD8A-42B8-B905-9E29C8BF4B4A}"/>
            </a:ext>
          </a:extLst>
        </cdr:cNvPr>
        <cdr:cNvSpPr txBox="1"/>
      </cdr:nvSpPr>
      <cdr:spPr>
        <a:xfrm xmlns:a="http://schemas.openxmlformats.org/drawingml/2006/main">
          <a:off x="3957217" y="2686740"/>
          <a:ext cx="471462" cy="166586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1100" b="1">
              <a:solidFill>
                <a:srgbClr val="FF0000"/>
              </a:solidFill>
            </a:rPr>
            <a:t>E24</a:t>
          </a:r>
        </a:p>
      </cdr:txBody>
    </cdr:sp>
  </cdr:relSizeAnchor>
  <cdr:relSizeAnchor xmlns:cdr="http://schemas.openxmlformats.org/drawingml/2006/chartDrawing">
    <cdr:from>
      <cdr:x>0.47877</cdr:x>
      <cdr:y>0.48887</cdr:y>
    </cdr:from>
    <cdr:to>
      <cdr:x>0.52011</cdr:x>
      <cdr:y>0.52995</cdr:y>
    </cdr:to>
    <cdr:sp macro="" textlink="">
      <cdr:nvSpPr>
        <cdr:cNvPr id="23" name="CuadroTexto 1">
          <a:extLst xmlns:a="http://schemas.openxmlformats.org/drawingml/2006/main">
            <a:ext uri="{FF2B5EF4-FFF2-40B4-BE49-F238E27FC236}">
              <a16:creationId xmlns:a16="http://schemas.microsoft.com/office/drawing/2014/main" id="{EC43AC88-FD8A-42B8-B905-9E29C8BF4B4A}"/>
            </a:ext>
          </a:extLst>
        </cdr:cNvPr>
        <cdr:cNvSpPr txBox="1"/>
      </cdr:nvSpPr>
      <cdr:spPr>
        <a:xfrm xmlns:a="http://schemas.openxmlformats.org/drawingml/2006/main">
          <a:off x="5460162" y="1718842"/>
          <a:ext cx="471462" cy="14443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1100" b="1">
              <a:solidFill>
                <a:srgbClr val="FF0000"/>
              </a:solidFill>
            </a:rPr>
            <a:t>E19</a:t>
          </a:r>
        </a:p>
      </cdr:txBody>
    </cdr:sp>
  </cdr:relSizeAnchor>
  <cdr:relSizeAnchor xmlns:cdr="http://schemas.openxmlformats.org/drawingml/2006/chartDrawing">
    <cdr:from>
      <cdr:x>0.41428</cdr:x>
      <cdr:y>0.52932</cdr:y>
    </cdr:from>
    <cdr:to>
      <cdr:x>0.45588</cdr:x>
      <cdr:y>0.56314</cdr:y>
    </cdr:to>
    <cdr:sp macro="" textlink="">
      <cdr:nvSpPr>
        <cdr:cNvPr id="24" name="CuadroTexto 1">
          <a:extLst xmlns:a="http://schemas.openxmlformats.org/drawingml/2006/main">
            <a:ext uri="{FF2B5EF4-FFF2-40B4-BE49-F238E27FC236}">
              <a16:creationId xmlns:a16="http://schemas.microsoft.com/office/drawing/2014/main" id="{EC43AC88-FD8A-42B8-B905-9E29C8BF4B4A}"/>
            </a:ext>
          </a:extLst>
        </cdr:cNvPr>
        <cdr:cNvSpPr txBox="1"/>
      </cdr:nvSpPr>
      <cdr:spPr>
        <a:xfrm xmlns:a="http://schemas.openxmlformats.org/drawingml/2006/main">
          <a:off x="4724674" y="1861052"/>
          <a:ext cx="474427" cy="11891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1100" b="1">
              <a:solidFill>
                <a:srgbClr val="FF0000"/>
              </a:solidFill>
            </a:rPr>
            <a:t>E20</a:t>
          </a:r>
        </a:p>
      </cdr:txBody>
    </cdr:sp>
  </cdr:relSizeAnchor>
  <cdr:relSizeAnchor xmlns:cdr="http://schemas.openxmlformats.org/drawingml/2006/chartDrawing">
    <cdr:from>
      <cdr:x>0.45812</cdr:x>
      <cdr:y>0.61443</cdr:y>
    </cdr:from>
    <cdr:to>
      <cdr:x>0.49946</cdr:x>
      <cdr:y>0.65551</cdr:y>
    </cdr:to>
    <cdr:sp macro="" textlink="">
      <cdr:nvSpPr>
        <cdr:cNvPr id="25" name="CuadroTexto 1">
          <a:extLst xmlns:a="http://schemas.openxmlformats.org/drawingml/2006/main">
            <a:ext uri="{FF2B5EF4-FFF2-40B4-BE49-F238E27FC236}">
              <a16:creationId xmlns:a16="http://schemas.microsoft.com/office/drawing/2014/main" id="{EC43AC88-FD8A-42B8-B905-9E29C8BF4B4A}"/>
            </a:ext>
          </a:extLst>
        </cdr:cNvPr>
        <cdr:cNvSpPr txBox="1"/>
      </cdr:nvSpPr>
      <cdr:spPr>
        <a:xfrm xmlns:a="http://schemas.openxmlformats.org/drawingml/2006/main">
          <a:off x="5224607" y="2160322"/>
          <a:ext cx="471462" cy="14443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1100" b="1">
              <a:solidFill>
                <a:srgbClr val="FF0000"/>
              </a:solidFill>
            </a:rPr>
            <a:t>E21</a:t>
          </a:r>
        </a:p>
      </cdr:txBody>
    </cdr:sp>
  </cdr:relSizeAnchor>
  <cdr:relSizeAnchor xmlns:cdr="http://schemas.openxmlformats.org/drawingml/2006/chartDrawing">
    <cdr:from>
      <cdr:x>0.45108</cdr:x>
      <cdr:y>0.31438</cdr:y>
    </cdr:from>
    <cdr:to>
      <cdr:x>0.49242</cdr:x>
      <cdr:y>0.35546</cdr:y>
    </cdr:to>
    <cdr:sp macro="" textlink="">
      <cdr:nvSpPr>
        <cdr:cNvPr id="26" name="CuadroTexto 1">
          <a:extLst xmlns:a="http://schemas.openxmlformats.org/drawingml/2006/main">
            <a:ext uri="{FF2B5EF4-FFF2-40B4-BE49-F238E27FC236}">
              <a16:creationId xmlns:a16="http://schemas.microsoft.com/office/drawing/2014/main" id="{EC43AC88-FD8A-42B8-B905-9E29C8BF4B4A}"/>
            </a:ext>
          </a:extLst>
        </cdr:cNvPr>
        <cdr:cNvSpPr txBox="1"/>
      </cdr:nvSpPr>
      <cdr:spPr>
        <a:xfrm xmlns:a="http://schemas.openxmlformats.org/drawingml/2006/main">
          <a:off x="5144289" y="1105333"/>
          <a:ext cx="471462" cy="144436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1100" b="1">
              <a:solidFill>
                <a:srgbClr val="FF0000"/>
              </a:solidFill>
            </a:rPr>
            <a:t>E18</a:t>
          </a:r>
        </a:p>
      </cdr:txBody>
    </cdr:sp>
  </cdr:relSizeAnchor>
  <cdr:relSizeAnchor xmlns:cdr="http://schemas.openxmlformats.org/drawingml/2006/chartDrawing">
    <cdr:from>
      <cdr:x>0.51707</cdr:x>
      <cdr:y>0.25843</cdr:y>
    </cdr:from>
    <cdr:to>
      <cdr:x>0.55841</cdr:x>
      <cdr:y>0.29951</cdr:y>
    </cdr:to>
    <cdr:sp macro="" textlink="">
      <cdr:nvSpPr>
        <cdr:cNvPr id="27" name="CuadroTexto 1">
          <a:extLst xmlns:a="http://schemas.openxmlformats.org/drawingml/2006/main">
            <a:ext uri="{FF2B5EF4-FFF2-40B4-BE49-F238E27FC236}">
              <a16:creationId xmlns:a16="http://schemas.microsoft.com/office/drawing/2014/main" id="{EC43AC88-FD8A-42B8-B905-9E29C8BF4B4A}"/>
            </a:ext>
          </a:extLst>
        </cdr:cNvPr>
        <cdr:cNvSpPr txBox="1"/>
      </cdr:nvSpPr>
      <cdr:spPr>
        <a:xfrm xmlns:a="http://schemas.openxmlformats.org/drawingml/2006/main">
          <a:off x="5896873" y="908635"/>
          <a:ext cx="471462" cy="14443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1100" b="1">
              <a:solidFill>
                <a:srgbClr val="FF0000"/>
              </a:solidFill>
            </a:rPr>
            <a:t>E17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2"/>
  <sheetViews>
    <sheetView showGridLines="0" tabSelected="1" view="pageBreakPreview" zoomScale="70" zoomScaleNormal="100" zoomScaleSheetLayoutView="70" workbookViewId="0">
      <selection activeCell="K8" sqref="K8"/>
    </sheetView>
  </sheetViews>
  <sheetFormatPr baseColWidth="10" defaultColWidth="11.44140625" defaultRowHeight="15.6" x14ac:dyDescent="0.35"/>
  <cols>
    <col min="1" max="1" width="14.33203125" style="1" customWidth="1"/>
    <col min="2" max="2" width="13.44140625" style="1" customWidth="1"/>
    <col min="3" max="3" width="7.88671875" style="1" customWidth="1"/>
    <col min="4" max="4" width="6.44140625" style="1" customWidth="1"/>
    <col min="5" max="5" width="8.88671875" style="1" customWidth="1"/>
    <col min="6" max="6" width="12.109375" style="1" customWidth="1"/>
    <col min="7" max="7" width="16.88671875" style="1" customWidth="1"/>
    <col min="8" max="8" width="14.6640625" style="1" customWidth="1"/>
    <col min="9" max="9" width="15" style="1" customWidth="1"/>
    <col min="10" max="10" width="10.88671875" style="1" customWidth="1"/>
    <col min="11" max="11" width="10.6640625" style="1" customWidth="1"/>
    <col min="12" max="12" width="15.6640625" style="1" customWidth="1"/>
    <col min="13" max="13" width="14.6640625" style="1" customWidth="1"/>
    <col min="14" max="14" width="14.109375" style="1" customWidth="1"/>
    <col min="15" max="15" width="12.44140625" style="1" customWidth="1"/>
    <col min="16" max="16" width="13.88671875" style="1" bestFit="1" customWidth="1"/>
    <col min="17" max="17" width="15.109375" style="1" bestFit="1" customWidth="1"/>
    <col min="18" max="19" width="11.44140625" style="1"/>
    <col min="20" max="21" width="11.5546875" style="1" bestFit="1" customWidth="1"/>
    <col min="22" max="16384" width="11.44140625" style="1"/>
  </cols>
  <sheetData>
    <row r="1" spans="1:21" ht="23.4" customHeight="1" x14ac:dyDescent="0.35">
      <c r="A1" s="2"/>
      <c r="B1" s="81" t="s">
        <v>71</v>
      </c>
      <c r="C1" s="81"/>
      <c r="D1" s="81"/>
      <c r="E1" s="81"/>
      <c r="F1" s="81"/>
      <c r="G1" s="81"/>
      <c r="H1" s="81"/>
      <c r="I1" s="2"/>
      <c r="J1" s="2"/>
      <c r="K1" s="2"/>
      <c r="L1" s="2"/>
      <c r="M1" s="2"/>
      <c r="N1" s="2"/>
      <c r="O1" s="2"/>
      <c r="P1" s="2"/>
      <c r="Q1" s="2"/>
    </row>
    <row r="2" spans="1:21" ht="17.399999999999999" customHeight="1" x14ac:dyDescent="0.35">
      <c r="A2" s="3"/>
      <c r="B2" s="81" t="s">
        <v>72</v>
      </c>
      <c r="C2" s="81"/>
      <c r="D2" s="81"/>
      <c r="E2" s="81"/>
      <c r="F2" s="81"/>
      <c r="G2" s="81"/>
      <c r="H2" s="81"/>
      <c r="I2" s="2"/>
      <c r="J2" s="3"/>
      <c r="K2" s="3"/>
      <c r="L2" s="3"/>
      <c r="M2" s="3"/>
      <c r="N2" s="3"/>
      <c r="O2" s="4"/>
      <c r="P2" s="4"/>
      <c r="Q2" s="4"/>
    </row>
    <row r="3" spans="1:21" ht="18" x14ac:dyDescent="0.35">
      <c r="A3" s="5"/>
      <c r="B3" s="5"/>
      <c r="C3" s="5"/>
      <c r="D3" s="5"/>
      <c r="E3" s="84" t="s">
        <v>75</v>
      </c>
      <c r="F3" s="84"/>
      <c r="G3" s="84"/>
      <c r="H3" s="84"/>
      <c r="I3" s="84"/>
      <c r="J3" s="84"/>
      <c r="K3" s="84"/>
      <c r="L3" s="84"/>
      <c r="M3" s="84"/>
      <c r="N3" s="5"/>
      <c r="O3" s="5"/>
      <c r="P3" s="5"/>
      <c r="Q3" s="5"/>
    </row>
    <row r="4" spans="1:21" ht="16.2" x14ac:dyDescent="0.35">
      <c r="A4" s="5"/>
      <c r="B4" s="6"/>
      <c r="C4" s="6"/>
      <c r="D4" s="6"/>
      <c r="E4" s="7"/>
      <c r="F4" s="7"/>
      <c r="G4" s="7"/>
      <c r="H4" s="7"/>
      <c r="I4" s="7"/>
      <c r="J4" s="7"/>
      <c r="K4" s="7"/>
      <c r="L4" s="7"/>
      <c r="M4" s="7"/>
      <c r="N4" s="6"/>
      <c r="O4" s="6"/>
      <c r="P4" s="6"/>
      <c r="Q4" s="5"/>
    </row>
    <row r="5" spans="1:21" ht="36" customHeight="1" x14ac:dyDescent="0.35">
      <c r="A5" s="8" t="s">
        <v>44</v>
      </c>
      <c r="B5" s="69" t="s">
        <v>76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9"/>
    </row>
    <row r="6" spans="1:21" ht="10.95" customHeight="1" x14ac:dyDescent="0.35">
      <c r="A6" s="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10"/>
      <c r="Q6" s="9"/>
    </row>
    <row r="7" spans="1:21" ht="23.4" customHeight="1" x14ac:dyDescent="0.35">
      <c r="A7" s="8" t="s">
        <v>42</v>
      </c>
      <c r="B7" s="69" t="s">
        <v>73</v>
      </c>
      <c r="C7" s="69"/>
      <c r="D7" s="69"/>
      <c r="E7" s="69"/>
      <c r="F7" s="69"/>
      <c r="G7" s="69"/>
      <c r="H7" s="69"/>
      <c r="I7" s="11"/>
      <c r="J7" s="11"/>
      <c r="K7" s="11"/>
      <c r="L7" s="12"/>
      <c r="M7" s="85" t="s">
        <v>35</v>
      </c>
      <c r="N7" s="85"/>
      <c r="O7" s="85"/>
      <c r="P7" s="85"/>
      <c r="Q7" s="12"/>
    </row>
    <row r="8" spans="1:21" ht="20.25" customHeight="1" x14ac:dyDescent="0.35">
      <c r="A8" s="8" t="s">
        <v>34</v>
      </c>
      <c r="B8" s="82" t="s">
        <v>96</v>
      </c>
      <c r="C8" s="82"/>
      <c r="D8" s="82"/>
      <c r="E8" s="82"/>
      <c r="F8" s="82"/>
      <c r="G8" s="82"/>
      <c r="H8" s="82"/>
      <c r="I8" s="83"/>
      <c r="J8" s="83"/>
      <c r="K8" s="11"/>
      <c r="L8" s="12"/>
      <c r="M8" s="12"/>
      <c r="N8" s="86" t="s">
        <v>26</v>
      </c>
      <c r="O8" s="86"/>
      <c r="P8" s="86" t="s">
        <v>27</v>
      </c>
      <c r="Q8" s="86"/>
    </row>
    <row r="9" spans="1:21" ht="17.399999999999999" customHeight="1" x14ac:dyDescent="0.35">
      <c r="A9" s="8" t="s">
        <v>43</v>
      </c>
      <c r="B9" s="69" t="s">
        <v>74</v>
      </c>
      <c r="C9" s="69"/>
      <c r="D9" s="69"/>
      <c r="E9" s="69"/>
      <c r="F9" s="69"/>
      <c r="G9" s="69"/>
      <c r="H9" s="69"/>
      <c r="I9" s="69"/>
      <c r="J9" s="69"/>
      <c r="K9" s="11"/>
      <c r="L9" s="86" t="s">
        <v>97</v>
      </c>
      <c r="M9" s="86"/>
      <c r="N9" s="64">
        <f>P16</f>
        <v>573504.64099999995</v>
      </c>
      <c r="O9" s="65"/>
      <c r="P9" s="64">
        <f>Q16</f>
        <v>8778189.477</v>
      </c>
      <c r="Q9" s="65"/>
    </row>
    <row r="10" spans="1:21" ht="16.2" x14ac:dyDescent="0.35">
      <c r="A10" s="13"/>
      <c r="B10" s="13"/>
      <c r="C10" s="13"/>
      <c r="D10" s="13"/>
      <c r="E10" s="13"/>
      <c r="F10" s="13"/>
      <c r="G10" s="14"/>
      <c r="H10" s="13"/>
      <c r="I10" s="13"/>
      <c r="J10" s="13"/>
      <c r="K10" s="14"/>
      <c r="L10" s="74" t="s">
        <v>98</v>
      </c>
      <c r="M10" s="74"/>
      <c r="N10" s="75">
        <f>P70</f>
        <v>575775.38100000017</v>
      </c>
      <c r="O10" s="76"/>
      <c r="P10" s="64">
        <f>Q70</f>
        <v>8778523.2430000026</v>
      </c>
      <c r="Q10" s="65"/>
    </row>
    <row r="11" spans="1:21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21" ht="16.2" thickBot="1" x14ac:dyDescent="0.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</row>
    <row r="13" spans="1:21" ht="16.8" thickTop="1" thickBot="1" x14ac:dyDescent="0.4">
      <c r="A13" s="16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57" t="s">
        <v>25</v>
      </c>
      <c r="M13" s="58"/>
      <c r="N13" s="17"/>
      <c r="O13" s="17"/>
      <c r="P13" s="67" t="s">
        <v>33</v>
      </c>
      <c r="Q13" s="68"/>
      <c r="T13" s="57" t="s">
        <v>25</v>
      </c>
      <c r="U13" s="58"/>
    </row>
    <row r="14" spans="1:21" ht="16.8" thickTop="1" thickBot="1" x14ac:dyDescent="0.4">
      <c r="A14" s="18" t="s">
        <v>0</v>
      </c>
      <c r="B14" s="80" t="s">
        <v>4</v>
      </c>
      <c r="C14" s="80"/>
      <c r="D14" s="80"/>
      <c r="E14" s="18" t="s">
        <v>5</v>
      </c>
      <c r="F14" s="19" t="s">
        <v>7</v>
      </c>
      <c r="G14" s="20" t="s">
        <v>13</v>
      </c>
      <c r="H14" s="21" t="s">
        <v>20</v>
      </c>
      <c r="I14" s="22" t="s">
        <v>21</v>
      </c>
      <c r="J14" s="59" t="s">
        <v>22</v>
      </c>
      <c r="K14" s="59"/>
      <c r="L14" s="22" t="s">
        <v>26</v>
      </c>
      <c r="M14" s="22" t="s">
        <v>27</v>
      </c>
      <c r="N14" s="59" t="s">
        <v>32</v>
      </c>
      <c r="O14" s="59"/>
      <c r="P14" s="22" t="s">
        <v>26</v>
      </c>
      <c r="Q14" s="22" t="s">
        <v>27</v>
      </c>
      <c r="R14" s="59" t="s">
        <v>22</v>
      </c>
      <c r="S14" s="59"/>
      <c r="T14" s="22" t="s">
        <v>26</v>
      </c>
      <c r="U14" s="22" t="s">
        <v>27</v>
      </c>
    </row>
    <row r="15" spans="1:21" ht="16.8" thickTop="1" thickBot="1" x14ac:dyDescent="0.4">
      <c r="A15" s="23"/>
      <c r="B15" s="18" t="s">
        <v>1</v>
      </c>
      <c r="C15" s="18" t="s">
        <v>3</v>
      </c>
      <c r="D15" s="18" t="s">
        <v>2</v>
      </c>
      <c r="E15" s="18" t="s">
        <v>6</v>
      </c>
      <c r="F15" s="24" t="s">
        <v>8</v>
      </c>
      <c r="G15" s="15"/>
      <c r="H15" s="15"/>
      <c r="I15" s="15"/>
      <c r="J15" s="25" t="s">
        <v>23</v>
      </c>
      <c r="K15" s="25" t="s">
        <v>24</v>
      </c>
      <c r="L15" s="15"/>
      <c r="M15" s="15"/>
      <c r="N15" s="25" t="s">
        <v>23</v>
      </c>
      <c r="O15" s="25" t="s">
        <v>24</v>
      </c>
      <c r="P15" s="15"/>
      <c r="Q15" s="15"/>
      <c r="R15" s="25" t="s">
        <v>23</v>
      </c>
      <c r="S15" s="25" t="s">
        <v>24</v>
      </c>
      <c r="T15" s="15"/>
      <c r="U15" s="15"/>
    </row>
    <row r="16" spans="1:21" ht="16.8" thickTop="1" thickBot="1" x14ac:dyDescent="0.4">
      <c r="A16" s="23" t="s">
        <v>95</v>
      </c>
      <c r="B16" s="26">
        <v>0</v>
      </c>
      <c r="C16" s="26">
        <v>0</v>
      </c>
      <c r="D16" s="26">
        <v>0</v>
      </c>
      <c r="E16" s="18"/>
      <c r="F16" s="25">
        <v>0</v>
      </c>
      <c r="G16" s="27">
        <f>C75+D75/60+E75/3600</f>
        <v>55.926111111111112</v>
      </c>
      <c r="H16" s="28"/>
      <c r="I16" s="28">
        <f>G16</f>
        <v>55.926111111111112</v>
      </c>
      <c r="J16" s="25"/>
      <c r="K16" s="25"/>
      <c r="L16" s="30">
        <f>C76</f>
        <v>573504.64099999995</v>
      </c>
      <c r="M16" s="31">
        <f>C77</f>
        <v>8778189.477</v>
      </c>
      <c r="N16" s="25"/>
      <c r="O16" s="25"/>
      <c r="P16" s="29">
        <f>L16</f>
        <v>573504.64099999995</v>
      </c>
      <c r="Q16" s="29">
        <f>M16</f>
        <v>8778189.477</v>
      </c>
      <c r="R16" s="25"/>
      <c r="S16" s="25"/>
      <c r="T16" s="30">
        <v>573504.64099999995</v>
      </c>
      <c r="U16" s="31">
        <v>8778189.477</v>
      </c>
    </row>
    <row r="17" spans="1:21" ht="16.8" thickTop="1" thickBot="1" x14ac:dyDescent="0.4">
      <c r="A17" s="23"/>
      <c r="B17" s="23"/>
      <c r="C17" s="23"/>
      <c r="D17" s="23"/>
      <c r="E17" s="33">
        <v>134.85599999999999</v>
      </c>
      <c r="F17" s="27"/>
      <c r="G17" s="27"/>
      <c r="H17" s="25"/>
      <c r="I17" s="25"/>
      <c r="J17" s="25"/>
      <c r="K17" s="25"/>
      <c r="L17" s="30"/>
      <c r="M17" s="31"/>
      <c r="N17" s="25"/>
      <c r="O17" s="25"/>
      <c r="P17" s="29"/>
      <c r="Q17" s="29"/>
      <c r="R17" s="25"/>
      <c r="S17" s="25"/>
    </row>
    <row r="18" spans="1:21" ht="16.8" thickTop="1" thickBot="1" x14ac:dyDescent="0.4">
      <c r="A18" s="23" t="s">
        <v>70</v>
      </c>
      <c r="B18" s="32">
        <v>238</v>
      </c>
      <c r="C18" s="32">
        <v>11</v>
      </c>
      <c r="D18" s="32">
        <v>47</v>
      </c>
      <c r="E18" s="33"/>
      <c r="F18" s="25">
        <f>B18+C18/60+D18/3600</f>
        <v>238.19638888888889</v>
      </c>
      <c r="G18" s="25">
        <f>IF(G16+F18&gt;180,IF(G16+F18-180&gt;360,G16+F18-180-360,G16+F18-180),G16+F18+180)</f>
        <v>114.1225</v>
      </c>
      <c r="H18" s="25">
        <f>F18+$H$80</f>
        <v>238.1954761904762</v>
      </c>
      <c r="I18" s="25">
        <f>IF(I16+H18&gt;180,IF(I16+H18-180&gt;360,I16+H18-180-360,I16+H18-180),I16+H18+180)</f>
        <v>114.12158730158728</v>
      </c>
      <c r="J18" s="31">
        <f>E17*SIN(RADIANS(I16))</f>
        <v>111.70334820929077</v>
      </c>
      <c r="K18" s="31">
        <f>E17*COS(RADIANS(I16))</f>
        <v>75.554634105618803</v>
      </c>
      <c r="L18" s="30">
        <f>L16+J18</f>
        <v>573616.34434820921</v>
      </c>
      <c r="M18" s="31">
        <f>M16+K18</f>
        <v>8778265.0316341054</v>
      </c>
      <c r="N18" s="31">
        <f>J18-($L$78/$E$72)*E17</f>
        <v>111.49762954871346</v>
      </c>
      <c r="O18" s="31">
        <f>K18-($L$79/$E$72)*E17</f>
        <v>75.566642932744571</v>
      </c>
      <c r="P18" s="29">
        <f>P16+N18</f>
        <v>573616.1386295486</v>
      </c>
      <c r="Q18" s="29">
        <f>Q16+O18</f>
        <v>8778265.0436429325</v>
      </c>
      <c r="R18" s="31">
        <f t="shared" ref="R18:R49" si="0">E17*SIN(RADIANS(G16))</f>
        <v>111.70334820929077</v>
      </c>
      <c r="S18" s="31">
        <f t="shared" ref="S18:S49" si="1">E17*COS(RADIANS(G16))</f>
        <v>75.554634105618803</v>
      </c>
      <c r="T18" s="30">
        <f>T16+R18</f>
        <v>573616.34434820921</v>
      </c>
      <c r="U18" s="30">
        <f>U16+S18</f>
        <v>8778265.0316341054</v>
      </c>
    </row>
    <row r="19" spans="1:21" ht="16.8" thickTop="1" thickBot="1" x14ac:dyDescent="0.4">
      <c r="A19" s="23"/>
      <c r="B19" s="32"/>
      <c r="C19" s="32"/>
      <c r="D19" s="32"/>
      <c r="E19" s="33">
        <v>162.82499999999999</v>
      </c>
      <c r="F19" s="25"/>
      <c r="G19" s="25"/>
      <c r="H19" s="25"/>
      <c r="I19" s="25"/>
      <c r="J19" s="31"/>
      <c r="K19" s="31"/>
      <c r="L19" s="30"/>
      <c r="M19" s="31"/>
      <c r="N19" s="31"/>
      <c r="O19" s="31"/>
      <c r="P19" s="29"/>
      <c r="Q19" s="29"/>
      <c r="R19" s="31">
        <f t="shared" si="0"/>
        <v>0</v>
      </c>
      <c r="S19" s="31">
        <f t="shared" si="1"/>
        <v>0</v>
      </c>
      <c r="T19" s="30">
        <f t="shared" ref="T19:T70" si="2">T17+R19</f>
        <v>0</v>
      </c>
      <c r="U19" s="30">
        <f t="shared" ref="U19:U70" si="3">U17+S19</f>
        <v>0</v>
      </c>
    </row>
    <row r="20" spans="1:21" ht="16.8" thickTop="1" thickBot="1" x14ac:dyDescent="0.4">
      <c r="A20" s="23" t="s">
        <v>69</v>
      </c>
      <c r="B20" s="32">
        <v>198</v>
      </c>
      <c r="C20" s="32">
        <v>35</v>
      </c>
      <c r="D20" s="32">
        <v>27</v>
      </c>
      <c r="E20" s="33"/>
      <c r="F20" s="25">
        <f>B20+C20/60+D20/3600</f>
        <v>198.59083333333334</v>
      </c>
      <c r="G20" s="25">
        <f>IF(G18+F20&gt;180,IF(G18+F20-180&gt;360,G18+F20-180-360,G18+F20-180),G18+F20+180)</f>
        <v>132.71333333333337</v>
      </c>
      <c r="H20" s="25">
        <f>F20+$H$80</f>
        <v>198.58992063492065</v>
      </c>
      <c r="I20" s="25">
        <f>IF(I18+H20&gt;180,IF(I18+H20-180&gt;360,I18+H20-180-360,I18+H20-180),I18+H20+180)</f>
        <v>132.71150793650793</v>
      </c>
      <c r="J20" s="31">
        <f>E19*SIN(RADIANS(I18))</f>
        <v>148.60716430930904</v>
      </c>
      <c r="K20" s="31">
        <f>E19*COS(RADIANS(I18))</f>
        <v>-66.542402578701854</v>
      </c>
      <c r="L20" s="30">
        <f>L18+J20</f>
        <v>573764.95151251857</v>
      </c>
      <c r="M20" s="31">
        <f>M18+K20</f>
        <v>8778198.4892315269</v>
      </c>
      <c r="N20" s="31">
        <f>J20-($L$78/$E$72)*E19</f>
        <v>148.35877980355104</v>
      </c>
      <c r="O20" s="31">
        <f>K20-($L$79/$E$72)*E19</f>
        <v>-66.527903132798414</v>
      </c>
      <c r="P20" s="29">
        <f>P18+N20</f>
        <v>573764.4974093521</v>
      </c>
      <c r="Q20" s="29">
        <f>Q18+O20</f>
        <v>8778198.5157398004</v>
      </c>
      <c r="R20" s="31">
        <f t="shared" si="0"/>
        <v>148.60610429710536</v>
      </c>
      <c r="S20" s="31">
        <f t="shared" si="1"/>
        <v>-66.544769821811258</v>
      </c>
      <c r="T20" s="30">
        <f t="shared" si="2"/>
        <v>573764.95045250631</v>
      </c>
      <c r="U20" s="30">
        <f t="shared" si="3"/>
        <v>8778198.4868642837</v>
      </c>
    </row>
    <row r="21" spans="1:21" ht="16.8" thickTop="1" thickBot="1" x14ac:dyDescent="0.4">
      <c r="A21" s="23"/>
      <c r="B21" s="32"/>
      <c r="C21" s="32"/>
      <c r="D21" s="32"/>
      <c r="E21" s="33">
        <v>125.633</v>
      </c>
      <c r="F21" s="25"/>
      <c r="G21" s="25"/>
      <c r="H21" s="25"/>
      <c r="I21" s="25"/>
      <c r="J21" s="31"/>
      <c r="K21" s="31"/>
      <c r="L21" s="30"/>
      <c r="M21" s="31"/>
      <c r="N21" s="31"/>
      <c r="O21" s="31"/>
      <c r="P21" s="29"/>
      <c r="Q21" s="29"/>
      <c r="R21" s="31">
        <f t="shared" si="0"/>
        <v>0</v>
      </c>
      <c r="S21" s="31">
        <f t="shared" si="1"/>
        <v>0</v>
      </c>
      <c r="T21" s="30">
        <f t="shared" si="2"/>
        <v>0</v>
      </c>
      <c r="U21" s="30">
        <f t="shared" si="3"/>
        <v>0</v>
      </c>
    </row>
    <row r="22" spans="1:21" ht="16.8" thickTop="1" thickBot="1" x14ac:dyDescent="0.4">
      <c r="A22" s="23" t="s">
        <v>68</v>
      </c>
      <c r="B22" s="32">
        <v>136</v>
      </c>
      <c r="C22" s="32">
        <v>11</v>
      </c>
      <c r="D22" s="32">
        <v>14</v>
      </c>
      <c r="E22" s="33"/>
      <c r="F22" s="25">
        <f>B22+C22/60+D22/3600</f>
        <v>136.18722222222223</v>
      </c>
      <c r="G22" s="25">
        <f>IF(G20+F22&gt;180,IF(G20+F22-180&gt;360,G20+F22-180-360,G20+F22-180),G20+F22+180)</f>
        <v>88.90055555555557</v>
      </c>
      <c r="H22" s="25">
        <f>F22+$H$80</f>
        <v>136.18630952380954</v>
      </c>
      <c r="I22" s="25">
        <f>IF(I20+H22&gt;180,IF(I20+H22-180&gt;360,I20+H22-180-360,I20+H22-180),I20+H22+180)</f>
        <v>88.897817460317469</v>
      </c>
      <c r="J22" s="31">
        <f>E21*SIN(RADIANS(I20))</f>
        <v>92.312411086374667</v>
      </c>
      <c r="K22" s="31">
        <f>E21*COS(RADIANS(I20))</f>
        <v>-85.217776598666148</v>
      </c>
      <c r="L22" s="30">
        <f>L20+J22</f>
        <v>573857.26392360497</v>
      </c>
      <c r="M22" s="31">
        <f>M20+K22</f>
        <v>8778113.2714549284</v>
      </c>
      <c r="N22" s="31">
        <f>J22-($L$78/$E$72)*E21</f>
        <v>92.1207618272812</v>
      </c>
      <c r="O22" s="31">
        <f>K22-($L$79/$E$72)*E21</f>
        <v>-85.206589072873513</v>
      </c>
      <c r="P22" s="29">
        <f>P20+N22</f>
        <v>573856.61817117943</v>
      </c>
      <c r="Q22" s="29">
        <f>Q20+O22</f>
        <v>8778113.3091507275</v>
      </c>
      <c r="R22" s="31">
        <f t="shared" si="0"/>
        <v>92.309696070636789</v>
      </c>
      <c r="S22" s="31">
        <f t="shared" si="1"/>
        <v>-85.220717553577671</v>
      </c>
      <c r="T22" s="30">
        <f t="shared" si="2"/>
        <v>573857.26014857693</v>
      </c>
      <c r="U22" s="30">
        <f t="shared" si="3"/>
        <v>8778113.2661467306</v>
      </c>
    </row>
    <row r="23" spans="1:21" ht="16.8" thickTop="1" thickBot="1" x14ac:dyDescent="0.4">
      <c r="A23" s="23"/>
      <c r="B23" s="32"/>
      <c r="C23" s="32"/>
      <c r="D23" s="32"/>
      <c r="E23" s="33">
        <v>99.834999999999994</v>
      </c>
      <c r="F23" s="25"/>
      <c r="G23" s="25"/>
      <c r="H23" s="25"/>
      <c r="I23" s="25"/>
      <c r="J23" s="31"/>
      <c r="K23" s="31"/>
      <c r="L23" s="30"/>
      <c r="M23" s="31"/>
      <c r="N23" s="31"/>
      <c r="O23" s="31"/>
      <c r="P23" s="29"/>
      <c r="Q23" s="29"/>
      <c r="R23" s="31">
        <f t="shared" si="0"/>
        <v>0</v>
      </c>
      <c r="S23" s="31">
        <f t="shared" si="1"/>
        <v>0</v>
      </c>
      <c r="T23" s="30">
        <f t="shared" si="2"/>
        <v>0</v>
      </c>
      <c r="U23" s="30">
        <f t="shared" si="3"/>
        <v>0</v>
      </c>
    </row>
    <row r="24" spans="1:21" ht="16.8" thickTop="1" thickBot="1" x14ac:dyDescent="0.4">
      <c r="A24" s="23" t="s">
        <v>67</v>
      </c>
      <c r="B24" s="32">
        <v>111</v>
      </c>
      <c r="C24" s="32">
        <v>8</v>
      </c>
      <c r="D24" s="32">
        <v>38</v>
      </c>
      <c r="E24" s="33"/>
      <c r="F24" s="25">
        <f>B24+C24/60+D24/3600</f>
        <v>111.1438888888889</v>
      </c>
      <c r="G24" s="25">
        <f>IF(G22+F24&gt;180,IF(G22+F24-180&gt;360,G22+F24-180-360,G22+F24-180),G22+F24+180)</f>
        <v>20.04444444444448</v>
      </c>
      <c r="H24" s="25">
        <f>F24+$H$80</f>
        <v>111.14297619047619</v>
      </c>
      <c r="I24" s="25">
        <f>IF(I22+H24&gt;180,IF(I22+H24-180&gt;360,I22+H24-180-360,I22+H24-180),I22+H24+180)</f>
        <v>20.04079365079366</v>
      </c>
      <c r="J24" s="31">
        <f>E23*SIN(RADIANS(I22))</f>
        <v>99.816528540042242</v>
      </c>
      <c r="K24" s="31">
        <f>E23*COS(RADIANS(I22))</f>
        <v>1.9203789248297063</v>
      </c>
      <c r="L24" s="30">
        <f>L22+J24</f>
        <v>573957.08045214496</v>
      </c>
      <c r="M24" s="31">
        <f>M22+K24</f>
        <v>8778115.1918338537</v>
      </c>
      <c r="N24" s="31">
        <f>J24-($L$78/$E$72)*E23</f>
        <v>99.664233332719348</v>
      </c>
      <c r="O24" s="31">
        <f>K24-($L$79/$E$72)*E23</f>
        <v>1.9292691577900574</v>
      </c>
      <c r="P24" s="29">
        <f>P22+N24</f>
        <v>573956.28240451217</v>
      </c>
      <c r="Q24" s="29">
        <f>Q22+O24</f>
        <v>8778115.2384198848</v>
      </c>
      <c r="R24" s="31">
        <f t="shared" si="0"/>
        <v>99.816620198623809</v>
      </c>
      <c r="S24" s="31">
        <f t="shared" si="1"/>
        <v>1.9156088128015658</v>
      </c>
      <c r="T24" s="30">
        <f t="shared" si="2"/>
        <v>573957.07676877559</v>
      </c>
      <c r="U24" s="30">
        <f t="shared" si="3"/>
        <v>8778115.1817555428</v>
      </c>
    </row>
    <row r="25" spans="1:21" ht="16.8" thickTop="1" thickBot="1" x14ac:dyDescent="0.4">
      <c r="A25" s="23"/>
      <c r="B25" s="32"/>
      <c r="C25" s="32"/>
      <c r="D25" s="32"/>
      <c r="E25" s="33">
        <v>137.51300000000001</v>
      </c>
      <c r="F25" s="25"/>
      <c r="G25" s="25"/>
      <c r="H25" s="25"/>
      <c r="I25" s="25"/>
      <c r="J25" s="31"/>
      <c r="K25" s="31"/>
      <c r="L25" s="30"/>
      <c r="M25" s="31"/>
      <c r="N25" s="31"/>
      <c r="O25" s="31"/>
      <c r="P25" s="29"/>
      <c r="Q25" s="29"/>
      <c r="R25" s="31">
        <f t="shared" si="0"/>
        <v>0</v>
      </c>
      <c r="S25" s="31">
        <f t="shared" si="1"/>
        <v>0</v>
      </c>
      <c r="T25" s="30">
        <f t="shared" si="2"/>
        <v>0</v>
      </c>
      <c r="U25" s="30">
        <f t="shared" si="3"/>
        <v>0</v>
      </c>
    </row>
    <row r="26" spans="1:21" ht="16.8" thickTop="1" thickBot="1" x14ac:dyDescent="0.4">
      <c r="A26" s="23" t="s">
        <v>66</v>
      </c>
      <c r="B26" s="32">
        <v>247</v>
      </c>
      <c r="C26" s="32">
        <v>29</v>
      </c>
      <c r="D26" s="32">
        <v>23</v>
      </c>
      <c r="E26" s="33"/>
      <c r="F26" s="25">
        <f>B26+C26/60+D26/3600</f>
        <v>247.48972222222221</v>
      </c>
      <c r="G26" s="25">
        <f>IF(G24+F26&gt;180,IF(G24+F26-180&gt;360,G24+F26-180-360,G24+F26-180),G24+F26+180)</f>
        <v>87.534166666666692</v>
      </c>
      <c r="H26" s="25">
        <f>F26+$H$80</f>
        <v>247.48880952380952</v>
      </c>
      <c r="I26" s="25">
        <f>IF(I24+H26&gt;180,IF(I24+H26-180&gt;360,I24+H26-180-360,I24+H26-180),I24+H26+180)</f>
        <v>87.529603174603153</v>
      </c>
      <c r="J26" s="31">
        <f>E25*SIN(RADIANS(I24))</f>
        <v>47.124206516430604</v>
      </c>
      <c r="K26" s="31">
        <f>E25*COS(RADIANS(I24))</f>
        <v>129.18643245014857</v>
      </c>
      <c r="L26" s="30">
        <f>L24+J26</f>
        <v>574004.20465866139</v>
      </c>
      <c r="M26" s="31">
        <f>M24+K26</f>
        <v>8778244.3782663047</v>
      </c>
      <c r="N26" s="31">
        <f>J26-($L$78/$E$72)*E25</f>
        <v>46.914434684461931</v>
      </c>
      <c r="O26" s="31">
        <f>K26-($L$79/$E$72)*E25</f>
        <v>129.19867788116051</v>
      </c>
      <c r="P26" s="29">
        <f>P24+N26</f>
        <v>574003.19683919661</v>
      </c>
      <c r="Q26" s="29">
        <f>Q24+O26</f>
        <v>8778244.4370977655</v>
      </c>
      <c r="R26" s="31">
        <f t="shared" si="0"/>
        <v>47.13243796960171</v>
      </c>
      <c r="S26" s="31">
        <f t="shared" si="1"/>
        <v>129.18342951029612</v>
      </c>
      <c r="T26" s="30">
        <f t="shared" si="2"/>
        <v>574004.20920674514</v>
      </c>
      <c r="U26" s="30">
        <f t="shared" si="3"/>
        <v>8778244.3651850522</v>
      </c>
    </row>
    <row r="27" spans="1:21" ht="16.8" thickTop="1" thickBot="1" x14ac:dyDescent="0.4">
      <c r="A27" s="23"/>
      <c r="B27" s="32"/>
      <c r="C27" s="32"/>
      <c r="D27" s="32"/>
      <c r="E27" s="33">
        <v>151.96799999999999</v>
      </c>
      <c r="F27" s="25"/>
      <c r="G27" s="25"/>
      <c r="H27" s="25"/>
      <c r="I27" s="25"/>
      <c r="J27" s="31"/>
      <c r="K27" s="31"/>
      <c r="L27" s="30"/>
      <c r="M27" s="31"/>
      <c r="N27" s="31"/>
      <c r="O27" s="31"/>
      <c r="P27" s="29"/>
      <c r="Q27" s="29"/>
      <c r="R27" s="31">
        <f t="shared" si="0"/>
        <v>0</v>
      </c>
      <c r="S27" s="31">
        <f t="shared" si="1"/>
        <v>0</v>
      </c>
      <c r="T27" s="30">
        <f t="shared" si="2"/>
        <v>0</v>
      </c>
      <c r="U27" s="30">
        <f t="shared" si="3"/>
        <v>0</v>
      </c>
    </row>
    <row r="28" spans="1:21" ht="16.8" thickTop="1" thickBot="1" x14ac:dyDescent="0.4">
      <c r="A28" s="23" t="s">
        <v>65</v>
      </c>
      <c r="B28" s="32">
        <v>100</v>
      </c>
      <c r="C28" s="32">
        <v>28</v>
      </c>
      <c r="D28" s="32">
        <v>24</v>
      </c>
      <c r="E28" s="33"/>
      <c r="F28" s="25">
        <f>B28+C28/60+D28/3600</f>
        <v>100.47333333333333</v>
      </c>
      <c r="G28" s="25">
        <f>IF(G26+F28&gt;180,IF(G26+F28-180&gt;360,G26+F28-180-360,G26+F28-180),G26+F28+180)</f>
        <v>8.0075000000000216</v>
      </c>
      <c r="H28" s="25">
        <f>F28+$H$80</f>
        <v>100.47242063492062</v>
      </c>
      <c r="I28" s="25">
        <f>IF(I26+H28&gt;180,IF(I26+H28-180&gt;360,I26+H28-180-360,I26+H28-180),I26+H28+180)</f>
        <v>8.0020238095237914</v>
      </c>
      <c r="J28" s="34">
        <f>E27*SIN(RADIANS(I26))</f>
        <v>151.82676476831912</v>
      </c>
      <c r="K28" s="34">
        <f>E27*COS(RADIANS(I26))</f>
        <v>6.5503071672622522</v>
      </c>
      <c r="L28" s="35">
        <f>L26+J28</f>
        <v>574156.03142342973</v>
      </c>
      <c r="M28" s="31">
        <f>M26+K28</f>
        <v>8778250.9285734724</v>
      </c>
      <c r="N28" s="31">
        <f>J28-($L$78/$E$72)*E27</f>
        <v>151.59494228054984</v>
      </c>
      <c r="O28" s="31">
        <f>K28-($L$79/$E$72)*E27</f>
        <v>6.5638398053402671</v>
      </c>
      <c r="P28" s="29">
        <f>P26+N28</f>
        <v>574154.79178147716</v>
      </c>
      <c r="Q28" s="29">
        <f>Q26+O28</f>
        <v>8778251.0009375717</v>
      </c>
      <c r="R28" s="31">
        <f t="shared" si="0"/>
        <v>151.82728600535509</v>
      </c>
      <c r="S28" s="31">
        <f t="shared" si="1"/>
        <v>6.5382144541228842</v>
      </c>
      <c r="T28" s="30">
        <f t="shared" si="2"/>
        <v>574156.03649275051</v>
      </c>
      <c r="U28" s="30">
        <f t="shared" si="3"/>
        <v>8778250.9033995066</v>
      </c>
    </row>
    <row r="29" spans="1:21" ht="16.8" thickTop="1" thickBot="1" x14ac:dyDescent="0.4">
      <c r="A29" s="23"/>
      <c r="B29" s="32"/>
      <c r="C29" s="32"/>
      <c r="D29" s="32"/>
      <c r="E29" s="33">
        <v>61.389000000000003</v>
      </c>
      <c r="F29" s="25"/>
      <c r="G29" s="25"/>
      <c r="H29" s="25"/>
      <c r="I29" s="25"/>
      <c r="J29" s="31"/>
      <c r="K29" s="31"/>
      <c r="L29" s="30"/>
      <c r="M29" s="31"/>
      <c r="N29" s="31"/>
      <c r="O29" s="31"/>
      <c r="P29" s="29"/>
      <c r="Q29" s="29"/>
      <c r="R29" s="31">
        <f t="shared" si="0"/>
        <v>0</v>
      </c>
      <c r="S29" s="31">
        <f t="shared" si="1"/>
        <v>0</v>
      </c>
      <c r="T29" s="30">
        <f t="shared" si="2"/>
        <v>0</v>
      </c>
      <c r="U29" s="30">
        <f t="shared" si="3"/>
        <v>0</v>
      </c>
    </row>
    <row r="30" spans="1:21" ht="16.8" thickTop="1" thickBot="1" x14ac:dyDescent="0.4">
      <c r="A30" s="23" t="s">
        <v>64</v>
      </c>
      <c r="B30" s="32">
        <v>217</v>
      </c>
      <c r="C30" s="32">
        <v>53</v>
      </c>
      <c r="D30" s="32">
        <v>35</v>
      </c>
      <c r="E30" s="33"/>
      <c r="F30" s="25">
        <f>B30+C30/60+D30/3600</f>
        <v>217.89305555555555</v>
      </c>
      <c r="G30" s="25">
        <f>IF(G28+F30&gt;180,IF(G28+F30-180&gt;360,G28+F30-180-360,G28+F30-180),G28+F30+180)</f>
        <v>45.90055555555557</v>
      </c>
      <c r="H30" s="25">
        <f>F30+$H$80</f>
        <v>217.89214285714286</v>
      </c>
      <c r="I30" s="25">
        <f>IF(I28+H30&gt;180,IF(I28+H30-180&gt;360,I28+H30-180-360,I28+H30-180),I28+H30+180)</f>
        <v>45.894166666666649</v>
      </c>
      <c r="J30" s="31">
        <f>E29*SIN(RADIANS(I28))</f>
        <v>8.5458447777060709</v>
      </c>
      <c r="K30" s="31">
        <f>E29*COS(RADIANS(I28))</f>
        <v>60.791264652377109</v>
      </c>
      <c r="L30" s="30">
        <f>L28+J30</f>
        <v>574164.57726820745</v>
      </c>
      <c r="M30" s="31">
        <f>M28+K30</f>
        <v>8778311.7198381256</v>
      </c>
      <c r="N30" s="31">
        <f>J30-($L$78/$E$72)*E29</f>
        <v>8.4521977552956447</v>
      </c>
      <c r="O30" s="31">
        <f>K30-($L$79/$E$72)*E29</f>
        <v>60.796731297453512</v>
      </c>
      <c r="P30" s="29">
        <f>P28+N30</f>
        <v>574163.2439792325</v>
      </c>
      <c r="Q30" s="29">
        <f>Q28+O30</f>
        <v>8778311.7976688687</v>
      </c>
      <c r="R30" s="31">
        <f t="shared" si="0"/>
        <v>8.5516550190606395</v>
      </c>
      <c r="S30" s="31">
        <f t="shared" si="1"/>
        <v>60.790447583769073</v>
      </c>
      <c r="T30" s="30">
        <f t="shared" si="2"/>
        <v>574164.58814776957</v>
      </c>
      <c r="U30" s="30">
        <f t="shared" si="3"/>
        <v>8778311.69384709</v>
      </c>
    </row>
    <row r="31" spans="1:21" ht="16.8" thickTop="1" thickBot="1" x14ac:dyDescent="0.4">
      <c r="A31" s="23"/>
      <c r="B31" s="32"/>
      <c r="C31" s="32"/>
      <c r="D31" s="32"/>
      <c r="E31" s="33">
        <v>104.783</v>
      </c>
      <c r="F31" s="25"/>
      <c r="G31" s="25"/>
      <c r="H31" s="25"/>
      <c r="I31" s="25"/>
      <c r="J31" s="31"/>
      <c r="K31" s="31"/>
      <c r="L31" s="30"/>
      <c r="M31" s="31"/>
      <c r="N31" s="31"/>
      <c r="O31" s="31"/>
      <c r="P31" s="29"/>
      <c r="Q31" s="29"/>
      <c r="R31" s="31">
        <f t="shared" si="0"/>
        <v>0</v>
      </c>
      <c r="S31" s="31">
        <f t="shared" si="1"/>
        <v>0</v>
      </c>
      <c r="T31" s="30">
        <f t="shared" si="2"/>
        <v>0</v>
      </c>
      <c r="U31" s="30">
        <f t="shared" si="3"/>
        <v>0</v>
      </c>
    </row>
    <row r="32" spans="1:21" ht="16.8" thickTop="1" thickBot="1" x14ac:dyDescent="0.4">
      <c r="A32" s="23" t="s">
        <v>63</v>
      </c>
      <c r="B32" s="32">
        <v>138</v>
      </c>
      <c r="C32" s="32">
        <v>41</v>
      </c>
      <c r="D32" s="32">
        <v>19</v>
      </c>
      <c r="E32" s="56"/>
      <c r="F32" s="25">
        <f>B32+C32/60+D32/3600</f>
        <v>138.68861111111113</v>
      </c>
      <c r="G32" s="25">
        <f>IF(G30+F32&gt;180,IF(G30+F32-180&gt;360,G30+F32-180-360,G30+F32-180),G30+F32+180)</f>
        <v>4.5891666666666993</v>
      </c>
      <c r="H32" s="25">
        <f>F32+$H$80</f>
        <v>138.68769841269844</v>
      </c>
      <c r="I32" s="25">
        <f>IF(I30+H32&gt;180,IF(I30+H32-180&gt;360,I30+H32-180-360,I30+H32-180),I30+H32+180)</f>
        <v>4.5818650793650875</v>
      </c>
      <c r="J32" s="31">
        <f>E31*SIN(RADIANS(I30))</f>
        <v>75.24000343693487</v>
      </c>
      <c r="K32" s="31">
        <f>E31*COS(RADIANS(I30))</f>
        <v>72.927491193719462</v>
      </c>
      <c r="L32" s="30">
        <f>L30+J32</f>
        <v>574239.81727164437</v>
      </c>
      <c r="M32" s="31">
        <f>M30+K32</f>
        <v>8778384.6473293193</v>
      </c>
      <c r="N32" s="31">
        <f>J32-($L$78/$E$72)*E31</f>
        <v>75.080160208518834</v>
      </c>
      <c r="O32" s="31">
        <f>K32-($L$79/$E$72)*E31</f>
        <v>72.936822042422662</v>
      </c>
      <c r="P32" s="29">
        <f>P30+N32</f>
        <v>574238.32413944101</v>
      </c>
      <c r="Q32" s="29">
        <f>Q30+O32</f>
        <v>8778384.7344909105</v>
      </c>
      <c r="R32" s="31">
        <f t="shared" si="0"/>
        <v>75.248134905612574</v>
      </c>
      <c r="S32" s="31">
        <f t="shared" si="1"/>
        <v>72.919100942254701</v>
      </c>
      <c r="T32" s="30">
        <f t="shared" si="2"/>
        <v>574239.83628267515</v>
      </c>
      <c r="U32" s="30">
        <f t="shared" si="3"/>
        <v>8778384.6129480321</v>
      </c>
    </row>
    <row r="33" spans="1:21" ht="16.8" thickTop="1" thickBot="1" x14ac:dyDescent="0.4">
      <c r="A33" s="23"/>
      <c r="B33" s="32"/>
      <c r="C33" s="32"/>
      <c r="D33" s="32"/>
      <c r="E33" s="56">
        <v>149.24299999999999</v>
      </c>
      <c r="F33" s="25"/>
      <c r="G33" s="25"/>
      <c r="H33" s="25"/>
      <c r="I33" s="25"/>
      <c r="J33" s="31"/>
      <c r="K33" s="31"/>
      <c r="L33" s="31"/>
      <c r="M33" s="31"/>
      <c r="N33" s="31"/>
      <c r="O33" s="31"/>
      <c r="P33" s="29"/>
      <c r="Q33" s="29"/>
      <c r="R33" s="31">
        <f t="shared" si="0"/>
        <v>0</v>
      </c>
      <c r="S33" s="31">
        <f t="shared" si="1"/>
        <v>0</v>
      </c>
      <c r="T33" s="30">
        <f t="shared" si="2"/>
        <v>0</v>
      </c>
      <c r="U33" s="30">
        <f t="shared" si="3"/>
        <v>0</v>
      </c>
    </row>
    <row r="34" spans="1:21" ht="16.8" thickTop="1" thickBot="1" x14ac:dyDescent="0.4">
      <c r="A34" s="23" t="s">
        <v>62</v>
      </c>
      <c r="B34" s="32">
        <v>246</v>
      </c>
      <c r="C34" s="32">
        <v>54</v>
      </c>
      <c r="D34" s="32">
        <v>21</v>
      </c>
      <c r="E34" s="56"/>
      <c r="F34" s="37">
        <f>B34+C34/60+D34/3600</f>
        <v>246.90583333333333</v>
      </c>
      <c r="G34" s="37">
        <f>IF(G32+F34&gt;180,IF(G32+F34-180&gt;360,G32+F34-180-360,G32+F34-180),G32+F34+180)</f>
        <v>71.495000000000033</v>
      </c>
      <c r="H34" s="37">
        <f>F34+$H$80</f>
        <v>246.90492063492064</v>
      </c>
      <c r="I34" s="37">
        <f>IF(I32+H34&gt;180,IF(I32+H34-180&gt;360,I32+H34-180-360,I32+H34-180),I32+H34+180)</f>
        <v>71.48678571428573</v>
      </c>
      <c r="J34" s="34">
        <f>E33*SIN(RADIANS(I32))</f>
        <v>11.922042112573251</v>
      </c>
      <c r="K34" s="34">
        <f>E33*COS(RADIANS(I32))</f>
        <v>148.76605110328777</v>
      </c>
      <c r="L34" s="35">
        <f>L32+J34</f>
        <v>574251.73931375693</v>
      </c>
      <c r="M34" s="35">
        <f>M32+K34</f>
        <v>8778533.4133804217</v>
      </c>
      <c r="N34" s="31">
        <f>J34-($L$78/$E$72)*E33</f>
        <v>11.69437652809396</v>
      </c>
      <c r="O34" s="31">
        <f>K34-($L$79/$E$72)*E33</f>
        <v>148.77934108212986</v>
      </c>
      <c r="P34" s="38">
        <f>P32+N34</f>
        <v>574250.01851596916</v>
      </c>
      <c r="Q34" s="38">
        <f>Q32+O34</f>
        <v>8778533.5138319936</v>
      </c>
      <c r="R34" s="31">
        <f t="shared" si="0"/>
        <v>11.941000276145932</v>
      </c>
      <c r="S34" s="31">
        <f t="shared" si="1"/>
        <v>148.76453058913299</v>
      </c>
      <c r="T34" s="30">
        <f t="shared" si="2"/>
        <v>574251.77728295128</v>
      </c>
      <c r="U34" s="30">
        <f t="shared" si="3"/>
        <v>8778533.3774786219</v>
      </c>
    </row>
    <row r="35" spans="1:21" ht="16.8" thickTop="1" thickBot="1" x14ac:dyDescent="0.4">
      <c r="A35" s="23"/>
      <c r="B35" s="32"/>
      <c r="C35" s="32"/>
      <c r="D35" s="32"/>
      <c r="E35" s="56">
        <v>209.23599999999999</v>
      </c>
      <c r="F35" s="37"/>
      <c r="G35" s="37"/>
      <c r="H35" s="37"/>
      <c r="I35" s="37"/>
      <c r="J35" s="34"/>
      <c r="K35" s="34"/>
      <c r="L35" s="34"/>
      <c r="M35" s="34"/>
      <c r="N35" s="34"/>
      <c r="O35" s="34"/>
      <c r="P35" s="38"/>
      <c r="Q35" s="38"/>
      <c r="R35" s="31">
        <f t="shared" si="0"/>
        <v>0</v>
      </c>
      <c r="S35" s="31">
        <f t="shared" si="1"/>
        <v>0</v>
      </c>
      <c r="T35" s="30">
        <f t="shared" si="2"/>
        <v>0</v>
      </c>
      <c r="U35" s="30">
        <f t="shared" si="3"/>
        <v>0</v>
      </c>
    </row>
    <row r="36" spans="1:21" ht="16.8" thickTop="1" thickBot="1" x14ac:dyDescent="0.4">
      <c r="A36" s="23" t="s">
        <v>61</v>
      </c>
      <c r="B36" s="32">
        <v>188</v>
      </c>
      <c r="C36" s="32">
        <v>19</v>
      </c>
      <c r="D36" s="32">
        <v>25</v>
      </c>
      <c r="E36" s="56"/>
      <c r="F36" s="25">
        <f>B36+C36/60+D36/3600</f>
        <v>188.32361111111112</v>
      </c>
      <c r="G36" s="25">
        <f>IF(G34+F36&gt;180,IF(G34+F36-180&gt;360,G34+F36-180-360,G34+F36-180),G34+F36+180)</f>
        <v>79.818611111111181</v>
      </c>
      <c r="H36" s="25">
        <f>F36+$H$80</f>
        <v>188.32269841269843</v>
      </c>
      <c r="I36" s="25">
        <f>IF(I34+H36&gt;180,IF(I34+H36-180&gt;360,I34+H36-180-360,I34+H36-180),I34+H36+180)</f>
        <v>79.80948412698416</v>
      </c>
      <c r="J36" s="31">
        <f>E35*SIN(RADIANS(I34))</f>
        <v>198.40813097333105</v>
      </c>
      <c r="K36" s="31">
        <f>E35*COS(RADIANS(I34))</f>
        <v>66.437318275721339</v>
      </c>
      <c r="L36" s="31">
        <f>L34+J36</f>
        <v>574450.14744473028</v>
      </c>
      <c r="M36" s="31">
        <f>M34+K36</f>
        <v>8778599.8506986983</v>
      </c>
      <c r="N36" s="31">
        <f>J36-($L$78/$E$72)*E35</f>
        <v>198.08894792130107</v>
      </c>
      <c r="O36" s="31">
        <f>K36-($L$79/$E$72)*E35</f>
        <v>66.455950586871651</v>
      </c>
      <c r="P36" s="29">
        <f>P34+N36</f>
        <v>574448.10746389045</v>
      </c>
      <c r="Q36" s="29">
        <f>Q34+O36</f>
        <v>8778599.9697825797</v>
      </c>
      <c r="R36" s="31">
        <f t="shared" si="0"/>
        <v>198.41765380885769</v>
      </c>
      <c r="S36" s="31">
        <f t="shared" si="1"/>
        <v>66.408872547185254</v>
      </c>
      <c r="T36" s="30">
        <f t="shared" si="2"/>
        <v>574450.19493676012</v>
      </c>
      <c r="U36" s="30">
        <f t="shared" si="3"/>
        <v>8778599.7863511685</v>
      </c>
    </row>
    <row r="37" spans="1:21" ht="16.8" thickTop="1" thickBot="1" x14ac:dyDescent="0.4">
      <c r="A37" s="23"/>
      <c r="B37" s="32"/>
      <c r="C37" s="32"/>
      <c r="D37" s="32"/>
      <c r="E37" s="56">
        <v>203.05199999999999</v>
      </c>
      <c r="F37" s="25"/>
      <c r="G37" s="25"/>
      <c r="H37" s="25"/>
      <c r="I37" s="25"/>
      <c r="J37" s="31"/>
      <c r="K37" s="31"/>
      <c r="L37" s="31"/>
      <c r="M37" s="31"/>
      <c r="N37" s="31"/>
      <c r="O37" s="31"/>
      <c r="P37" s="29"/>
      <c r="Q37" s="29"/>
      <c r="R37" s="31">
        <f t="shared" si="0"/>
        <v>0</v>
      </c>
      <c r="S37" s="31">
        <f t="shared" si="1"/>
        <v>0</v>
      </c>
      <c r="T37" s="30">
        <f t="shared" si="2"/>
        <v>0</v>
      </c>
      <c r="U37" s="30">
        <f t="shared" si="3"/>
        <v>0</v>
      </c>
    </row>
    <row r="38" spans="1:21" ht="16.8" thickTop="1" thickBot="1" x14ac:dyDescent="0.4">
      <c r="A38" s="23" t="s">
        <v>60</v>
      </c>
      <c r="B38" s="32">
        <v>228</v>
      </c>
      <c r="C38" s="32">
        <v>6</v>
      </c>
      <c r="D38" s="32">
        <v>19</v>
      </c>
      <c r="E38" s="56"/>
      <c r="F38" s="25">
        <f>B38+C38/60+D38/3600</f>
        <v>228.10527777777779</v>
      </c>
      <c r="G38" s="25">
        <f>IF(G36+F38&gt;180,IF(G36+F38-180&gt;360,G36+F38-180-360,G36+F38-180),G36+F38+180)</f>
        <v>127.923888888889</v>
      </c>
      <c r="H38" s="25">
        <f>F38+$H$80</f>
        <v>228.1043650793651</v>
      </c>
      <c r="I38" s="25">
        <f>IF(I36+H38&gt;180,IF(I36+H38-180&gt;360,I36+H38-180-360,I36+H38-180),I36+H38+180)</f>
        <v>127.91384920634925</v>
      </c>
      <c r="J38" s="31">
        <f>E37*SIN(RADIANS(I36))</f>
        <v>199.8488358544586</v>
      </c>
      <c r="K38" s="31">
        <f>E37*COS(RADIANS(I36))</f>
        <v>35.924330357261525</v>
      </c>
      <c r="L38" s="31">
        <f>L36+J38</f>
        <v>574649.99628058472</v>
      </c>
      <c r="M38" s="31">
        <f>M36+K38</f>
        <v>8778635.7750290558</v>
      </c>
      <c r="N38" s="31">
        <f>J38-($L$78/$E$72)*E37</f>
        <v>199.53908630332594</v>
      </c>
      <c r="O38" s="31">
        <f>K38-($L$79/$E$72)*E37</f>
        <v>35.942411987782535</v>
      </c>
      <c r="P38" s="29">
        <f>P36+N38</f>
        <v>574647.64655019378</v>
      </c>
      <c r="Q38" s="29">
        <f>Q36+O38</f>
        <v>8778635.9121945668</v>
      </c>
      <c r="R38" s="31">
        <f t="shared" si="0"/>
        <v>199.85455591822409</v>
      </c>
      <c r="S38" s="31">
        <f t="shared" si="1"/>
        <v>35.892494796676246</v>
      </c>
      <c r="T38" s="30">
        <f t="shared" si="2"/>
        <v>574650.04949267837</v>
      </c>
      <c r="U38" s="30">
        <f t="shared" si="3"/>
        <v>8778635.6788459644</v>
      </c>
    </row>
    <row r="39" spans="1:21" ht="16.8" thickTop="1" thickBot="1" x14ac:dyDescent="0.4">
      <c r="A39" s="23"/>
      <c r="B39" s="32"/>
      <c r="C39" s="32"/>
      <c r="D39" s="32"/>
      <c r="E39" s="56">
        <v>43.207999999999998</v>
      </c>
      <c r="F39" s="25"/>
      <c r="G39" s="25"/>
      <c r="H39" s="25"/>
      <c r="I39" s="25"/>
      <c r="J39" s="31"/>
      <c r="K39" s="31"/>
      <c r="L39" s="31"/>
      <c r="M39" s="31"/>
      <c r="N39" s="31"/>
      <c r="O39" s="31"/>
      <c r="P39" s="29"/>
      <c r="Q39" s="29"/>
      <c r="R39" s="31">
        <f t="shared" si="0"/>
        <v>0</v>
      </c>
      <c r="S39" s="31">
        <f t="shared" si="1"/>
        <v>0</v>
      </c>
      <c r="T39" s="30">
        <f t="shared" si="2"/>
        <v>0</v>
      </c>
      <c r="U39" s="30">
        <f t="shared" si="3"/>
        <v>0</v>
      </c>
    </row>
    <row r="40" spans="1:21" ht="16.8" thickTop="1" thickBot="1" x14ac:dyDescent="0.4">
      <c r="A40" s="23" t="s">
        <v>59</v>
      </c>
      <c r="B40" s="32">
        <v>135</v>
      </c>
      <c r="C40" s="32">
        <v>32</v>
      </c>
      <c r="D40" s="32">
        <v>6</v>
      </c>
      <c r="E40" s="56"/>
      <c r="F40" s="25">
        <f>B40+C40/60+D40/3600</f>
        <v>135.535</v>
      </c>
      <c r="G40" s="25">
        <f>IF(G38+F40&gt;180,IF(G38+F40-180&gt;360,G38+F40-180-360,G38+F40-180),G38+F40+180)</f>
        <v>83.458888888888964</v>
      </c>
      <c r="H40" s="25">
        <f>F40+$H$80</f>
        <v>135.53408730158731</v>
      </c>
      <c r="I40" s="25">
        <f>IF(I38+H40&gt;180,IF(I38+H40-180&gt;360,I38+H40-180-360,I38+H40-180),I38+H40+180)</f>
        <v>83.447936507936561</v>
      </c>
      <c r="J40" s="31">
        <f>E39*SIN(RADIANS(I38))</f>
        <v>34.088328553539277</v>
      </c>
      <c r="K40" s="31">
        <f>E39*COS(RADIANS(I38))</f>
        <v>-26.550275336160993</v>
      </c>
      <c r="L40" s="31">
        <f>L38+J40</f>
        <v>574684.08460913831</v>
      </c>
      <c r="M40" s="31">
        <f>M38+K40</f>
        <v>8778609.2247537188</v>
      </c>
      <c r="N40" s="31">
        <f>J40-($L$78/$E$72)*E39</f>
        <v>34.02241608478576</v>
      </c>
      <c r="O40" s="31">
        <f>K40-($L$79/$E$72)*E39</f>
        <v>-26.546427695696718</v>
      </c>
      <c r="P40" s="29">
        <f>P38+N40</f>
        <v>574681.66896627855</v>
      </c>
      <c r="Q40" s="29">
        <f>Q38+O40</f>
        <v>8778609.3657668717</v>
      </c>
      <c r="R40" s="31">
        <f t="shared" si="0"/>
        <v>34.083675744539057</v>
      </c>
      <c r="S40" s="31">
        <f t="shared" si="1"/>
        <v>-26.55624807349713</v>
      </c>
      <c r="T40" s="30">
        <f t="shared" si="2"/>
        <v>574684.13316842297</v>
      </c>
      <c r="U40" s="30">
        <f t="shared" si="3"/>
        <v>8778609.12259789</v>
      </c>
    </row>
    <row r="41" spans="1:21" ht="16.8" thickTop="1" thickBot="1" x14ac:dyDescent="0.4">
      <c r="A41" s="23"/>
      <c r="B41" s="32"/>
      <c r="C41" s="32"/>
      <c r="D41" s="32"/>
      <c r="E41" s="56">
        <v>106.82299999999999</v>
      </c>
      <c r="F41" s="25"/>
      <c r="G41" s="25"/>
      <c r="H41" s="25"/>
      <c r="I41" s="25"/>
      <c r="J41" s="31"/>
      <c r="K41" s="31"/>
      <c r="L41" s="31"/>
      <c r="M41" s="31"/>
      <c r="N41" s="31"/>
      <c r="O41" s="31"/>
      <c r="P41" s="29"/>
      <c r="Q41" s="29"/>
      <c r="R41" s="31">
        <f t="shared" si="0"/>
        <v>0</v>
      </c>
      <c r="S41" s="31">
        <f t="shared" si="1"/>
        <v>0</v>
      </c>
      <c r="T41" s="30">
        <f t="shared" si="2"/>
        <v>0</v>
      </c>
      <c r="U41" s="30">
        <f t="shared" si="3"/>
        <v>0</v>
      </c>
    </row>
    <row r="42" spans="1:21" ht="16.8" thickTop="1" thickBot="1" x14ac:dyDescent="0.4">
      <c r="A42" s="23" t="s">
        <v>58</v>
      </c>
      <c r="B42" s="32">
        <v>192</v>
      </c>
      <c r="C42" s="32">
        <v>45</v>
      </c>
      <c r="D42" s="32">
        <v>50</v>
      </c>
      <c r="E42" s="56"/>
      <c r="F42" s="25">
        <f>B42+C42/60+D42/3600</f>
        <v>192.76388888888889</v>
      </c>
      <c r="G42" s="25">
        <f>IF(G40+F42&gt;180,IF(G40+F42-180&gt;360,G40+F42-180-360,G40+F42-180),G40+F42+180)</f>
        <v>96.222777777777878</v>
      </c>
      <c r="H42" s="25">
        <f>F42+$H$80</f>
        <v>192.76297619047619</v>
      </c>
      <c r="I42" s="25">
        <f>IF(I40+H42&gt;180,IF(I40+H42-180&gt;360,I40+H42-180-360,I40+H42-180),I40+H42+180)</f>
        <v>96.210912698412756</v>
      </c>
      <c r="J42" s="31">
        <f>E41*SIN(RADIANS(I40))</f>
        <v>106.12529412904063</v>
      </c>
      <c r="K42" s="31">
        <f>E41*COS(RADIANS(I40))</f>
        <v>12.189145787322998</v>
      </c>
      <c r="L42" s="31">
        <f>L40+J42</f>
        <v>574790.20990326733</v>
      </c>
      <c r="M42" s="31">
        <f>M40+K42</f>
        <v>8778621.4138995055</v>
      </c>
      <c r="N42" s="31">
        <f>J42-($L$78/$E$72)*E41</f>
        <v>105.96233894366623</v>
      </c>
      <c r="O42" s="31">
        <f>K42-($L$79/$E$72)*E41</f>
        <v>12.198658296518406</v>
      </c>
      <c r="P42" s="29">
        <f>P40+N42</f>
        <v>574787.63130522217</v>
      </c>
      <c r="Q42" s="29">
        <f>Q40+O42</f>
        <v>8778621.5644251686</v>
      </c>
      <c r="R42" s="31">
        <f t="shared" si="0"/>
        <v>106.12762220758883</v>
      </c>
      <c r="S42" s="31">
        <f t="shared" si="1"/>
        <v>12.168859172629793</v>
      </c>
      <c r="T42" s="30">
        <f t="shared" si="2"/>
        <v>574790.26079063059</v>
      </c>
      <c r="U42" s="30">
        <f t="shared" si="3"/>
        <v>8778621.2914570626</v>
      </c>
    </row>
    <row r="43" spans="1:21" ht="16.8" thickTop="1" thickBot="1" x14ac:dyDescent="0.4">
      <c r="A43" s="23"/>
      <c r="B43" s="32"/>
      <c r="C43" s="32"/>
      <c r="D43" s="32"/>
      <c r="E43" s="56">
        <v>144.18700000000001</v>
      </c>
      <c r="F43" s="25"/>
      <c r="G43" s="25"/>
      <c r="H43" s="25"/>
      <c r="I43" s="25"/>
      <c r="J43" s="31"/>
      <c r="K43" s="31"/>
      <c r="L43" s="31"/>
      <c r="M43" s="31"/>
      <c r="N43" s="31"/>
      <c r="O43" s="31"/>
      <c r="P43" s="29"/>
      <c r="Q43" s="29"/>
      <c r="R43" s="31">
        <f t="shared" si="0"/>
        <v>0</v>
      </c>
      <c r="S43" s="31">
        <f t="shared" si="1"/>
        <v>0</v>
      </c>
      <c r="T43" s="30">
        <f t="shared" si="2"/>
        <v>0</v>
      </c>
      <c r="U43" s="30">
        <f t="shared" si="3"/>
        <v>0</v>
      </c>
    </row>
    <row r="44" spans="1:21" ht="16.8" thickTop="1" thickBot="1" x14ac:dyDescent="0.4">
      <c r="A44" s="23" t="s">
        <v>57</v>
      </c>
      <c r="B44" s="32">
        <v>149</v>
      </c>
      <c r="C44" s="32">
        <v>15</v>
      </c>
      <c r="D44" s="32">
        <v>22</v>
      </c>
      <c r="E44" s="56"/>
      <c r="F44" s="25">
        <f>B44+C44/60+D44/3600</f>
        <v>149.25611111111112</v>
      </c>
      <c r="G44" s="25">
        <f>IF(G42+F44&gt;180,IF(G42+F44-180&gt;360,G42+F44-180-360,G42+F44-180),G42+F44+180)</f>
        <v>65.478888888889003</v>
      </c>
      <c r="H44" s="25">
        <f>F44+$H$80</f>
        <v>149.25519841269843</v>
      </c>
      <c r="I44" s="25">
        <f>IF(I42+H44&gt;180,IF(I42+H44-180&gt;360,I42+H44-180-360,I42+H44-180),I42+H44+180)</f>
        <v>65.466111111111189</v>
      </c>
      <c r="J44" s="31">
        <f>E43*SIN(RADIANS(I42))</f>
        <v>143.34067654036861</v>
      </c>
      <c r="K44" s="31">
        <f>E43*COS(RADIANS(I42))</f>
        <v>-15.599404410086493</v>
      </c>
      <c r="L44" s="31">
        <f>L42+J44</f>
        <v>574933.55057980772</v>
      </c>
      <c r="M44" s="31">
        <f>M42+K44</f>
        <v>8778605.814495096</v>
      </c>
      <c r="N44" s="31">
        <f>J44-($L$78/$E$72)*E43</f>
        <v>143.12072372764496</v>
      </c>
      <c r="O44" s="31">
        <f>K44-($L$79/$E$72)*E43</f>
        <v>-15.586564664307415</v>
      </c>
      <c r="P44" s="29">
        <f>P42+N44</f>
        <v>574930.75202894979</v>
      </c>
      <c r="Q44" s="29">
        <f>Q42+O44</f>
        <v>8778605.9778605048</v>
      </c>
      <c r="R44" s="31">
        <f t="shared" si="0"/>
        <v>143.33744306887868</v>
      </c>
      <c r="S44" s="31">
        <f t="shared" si="1"/>
        <v>-15.629087736524038</v>
      </c>
      <c r="T44" s="30">
        <f t="shared" si="2"/>
        <v>574933.59823369945</v>
      </c>
      <c r="U44" s="30">
        <f t="shared" si="3"/>
        <v>8778605.6623693258</v>
      </c>
    </row>
    <row r="45" spans="1:21" ht="16.8" thickTop="1" thickBot="1" x14ac:dyDescent="0.4">
      <c r="A45" s="23"/>
      <c r="B45" s="32"/>
      <c r="C45" s="32"/>
      <c r="D45" s="32"/>
      <c r="E45" s="56">
        <v>93.813999999999993</v>
      </c>
      <c r="F45" s="25"/>
      <c r="G45" s="25"/>
      <c r="H45" s="25"/>
      <c r="I45" s="25"/>
      <c r="J45" s="31"/>
      <c r="K45" s="31"/>
      <c r="L45" s="31"/>
      <c r="M45" s="31"/>
      <c r="N45" s="31"/>
      <c r="O45" s="31"/>
      <c r="P45" s="29"/>
      <c r="Q45" s="29"/>
      <c r="R45" s="31">
        <f t="shared" si="0"/>
        <v>0</v>
      </c>
      <c r="S45" s="31">
        <f t="shared" si="1"/>
        <v>0</v>
      </c>
      <c r="T45" s="30">
        <f t="shared" si="2"/>
        <v>0</v>
      </c>
      <c r="U45" s="30">
        <f t="shared" si="3"/>
        <v>0</v>
      </c>
    </row>
    <row r="46" spans="1:21" ht="16.8" thickTop="1" thickBot="1" x14ac:dyDescent="0.4">
      <c r="A46" s="23" t="s">
        <v>56</v>
      </c>
      <c r="B46" s="32">
        <v>186</v>
      </c>
      <c r="C46" s="32">
        <v>14</v>
      </c>
      <c r="D46" s="32">
        <v>38</v>
      </c>
      <c r="E46" s="56"/>
      <c r="F46" s="25">
        <f>B46+C46/60+D46/3600</f>
        <v>186.24388888888888</v>
      </c>
      <c r="G46" s="25">
        <f>IF(G44+F46&gt;180,IF(G44+F46-180&gt;360,G44+F46-180-360,G44+F46-180),G44+F46+180)</f>
        <v>71.722777777777878</v>
      </c>
      <c r="H46" s="25">
        <f>F46+$H$80</f>
        <v>186.24297619047618</v>
      </c>
      <c r="I46" s="25">
        <f>IF(I44+H46&gt;180,IF(I44+H46-180&gt;360,I44+H46-180-360,I44+H46-180),I44+H46+180)</f>
        <v>71.709087301587374</v>
      </c>
      <c r="J46" s="34">
        <f>E45*SIN(RADIANS(I44))</f>
        <v>85.344081062525206</v>
      </c>
      <c r="K46" s="34">
        <f>E45*COS(RADIANS(I44))</f>
        <v>38.954517370814955</v>
      </c>
      <c r="L46" s="34">
        <f>L44+J46</f>
        <v>575018.8946608702</v>
      </c>
      <c r="M46" s="31">
        <f>M44+K46</f>
        <v>8778644.7690124661</v>
      </c>
      <c r="N46" s="31">
        <f>J46-($L$78/$E$72)*E45</f>
        <v>85.200970704636788</v>
      </c>
      <c r="O46" s="31">
        <f>K46-($L$79/$E$72)*E45</f>
        <v>38.962871438175526</v>
      </c>
      <c r="P46" s="29">
        <f>P44+N46</f>
        <v>575015.95299965446</v>
      </c>
      <c r="Q46" s="29">
        <f>Q44+O46</f>
        <v>8778644.9407319427</v>
      </c>
      <c r="R46" s="31">
        <f t="shared" si="0"/>
        <v>85.352766354305999</v>
      </c>
      <c r="S46" s="31">
        <f t="shared" si="1"/>
        <v>38.935483452337522</v>
      </c>
      <c r="T46" s="30">
        <f t="shared" si="2"/>
        <v>575018.95100005378</v>
      </c>
      <c r="U46" s="30">
        <f t="shared" si="3"/>
        <v>8778644.5978527777</v>
      </c>
    </row>
    <row r="47" spans="1:21" ht="16.8" thickTop="1" thickBot="1" x14ac:dyDescent="0.4">
      <c r="A47" s="23"/>
      <c r="B47" s="32"/>
      <c r="C47" s="32"/>
      <c r="D47" s="32"/>
      <c r="E47" s="56">
        <v>109.697</v>
      </c>
      <c r="F47" s="25"/>
      <c r="G47" s="25"/>
      <c r="H47" s="25"/>
      <c r="I47" s="25"/>
      <c r="J47" s="31"/>
      <c r="K47" s="31"/>
      <c r="L47" s="31"/>
      <c r="M47" s="31"/>
      <c r="N47" s="31"/>
      <c r="O47" s="31"/>
      <c r="P47" s="29"/>
      <c r="Q47" s="29"/>
      <c r="R47" s="31">
        <f t="shared" si="0"/>
        <v>0</v>
      </c>
      <c r="S47" s="31">
        <f t="shared" si="1"/>
        <v>0</v>
      </c>
      <c r="T47" s="30">
        <f t="shared" si="2"/>
        <v>0</v>
      </c>
      <c r="U47" s="30">
        <f t="shared" si="3"/>
        <v>0</v>
      </c>
    </row>
    <row r="48" spans="1:21" ht="16.8" thickTop="1" thickBot="1" x14ac:dyDescent="0.4">
      <c r="A48" s="23" t="s">
        <v>55</v>
      </c>
      <c r="B48" s="32">
        <v>202</v>
      </c>
      <c r="C48" s="32">
        <v>7</v>
      </c>
      <c r="D48" s="32">
        <v>25</v>
      </c>
      <c r="E48" s="56"/>
      <c r="F48" s="25">
        <f>B48+C48/60+D48/3600</f>
        <v>202.12361111111113</v>
      </c>
      <c r="G48" s="25">
        <f>IF(G46+F48&gt;180,IF(G46+F48-180&gt;360,G46+F48-180-360,G46+F48-180),G46+F48+180)</f>
        <v>93.84638888888901</v>
      </c>
      <c r="H48" s="25">
        <f>F48+$H$80</f>
        <v>202.12269841269844</v>
      </c>
      <c r="I48" s="25">
        <f>IF(I46+H48&gt;180,IF(I46+H48-180&gt;360,I46+H48-180-360,I46+H48-180),I46+H48+180)</f>
        <v>93.831785714285843</v>
      </c>
      <c r="J48" s="31">
        <f>E47*SIN(RADIANS(I46))</f>
        <v>104.15458824894844</v>
      </c>
      <c r="K48" s="31">
        <f>E47*COS(RADIANS(I46))</f>
        <v>34.427511610513072</v>
      </c>
      <c r="L48" s="31">
        <f>L46+J48</f>
        <v>575123.04924911913</v>
      </c>
      <c r="M48" s="31">
        <f>M46+K48</f>
        <v>8778679.1965240762</v>
      </c>
      <c r="N48" s="31">
        <f>J48-($L$78/$E$72)*E47</f>
        <v>103.98724886538858</v>
      </c>
      <c r="O48" s="31">
        <f>K48-($L$79/$E$72)*E47</f>
        <v>34.437280047284261</v>
      </c>
      <c r="P48" s="29">
        <f>P46+N48</f>
        <v>575119.94024851988</v>
      </c>
      <c r="Q48" s="29">
        <f>Q46+O48</f>
        <v>8778679.3780119903</v>
      </c>
      <c r="R48" s="31">
        <f t="shared" si="0"/>
        <v>104.16281151895861</v>
      </c>
      <c r="S48" s="31">
        <f t="shared" si="1"/>
        <v>34.402623525915949</v>
      </c>
      <c r="T48" s="30">
        <f t="shared" si="2"/>
        <v>575123.11381157278</v>
      </c>
      <c r="U48" s="30">
        <f t="shared" si="3"/>
        <v>8778679.0004763044</v>
      </c>
    </row>
    <row r="49" spans="1:21" ht="16.8" thickTop="1" thickBot="1" x14ac:dyDescent="0.4">
      <c r="A49" s="23"/>
      <c r="B49" s="32"/>
      <c r="C49" s="32"/>
      <c r="D49" s="32"/>
      <c r="E49" s="56">
        <v>75.436000000000007</v>
      </c>
      <c r="F49" s="25"/>
      <c r="G49" s="25"/>
      <c r="H49" s="25"/>
      <c r="I49" s="25"/>
      <c r="J49" s="31"/>
      <c r="K49" s="31"/>
      <c r="L49" s="31"/>
      <c r="M49" s="31"/>
      <c r="N49" s="31"/>
      <c r="O49" s="31"/>
      <c r="P49" s="29"/>
      <c r="Q49" s="29"/>
      <c r="R49" s="31">
        <f t="shared" si="0"/>
        <v>0</v>
      </c>
      <c r="S49" s="31">
        <f t="shared" si="1"/>
        <v>0</v>
      </c>
      <c r="T49" s="30">
        <f t="shared" si="2"/>
        <v>0</v>
      </c>
      <c r="U49" s="30">
        <f t="shared" si="3"/>
        <v>0</v>
      </c>
    </row>
    <row r="50" spans="1:21" ht="16.8" thickTop="1" thickBot="1" x14ac:dyDescent="0.4">
      <c r="A50" s="23" t="s">
        <v>54</v>
      </c>
      <c r="B50" s="32">
        <v>129</v>
      </c>
      <c r="C50" s="32">
        <v>38</v>
      </c>
      <c r="D50" s="32">
        <v>28</v>
      </c>
      <c r="E50" s="56"/>
      <c r="F50" s="25">
        <f>B50+C50/60+D50/3600</f>
        <v>129.64111111111112</v>
      </c>
      <c r="G50" s="25">
        <f>IF(G48+F50&gt;180,IF(G48+F50-180&gt;360,G48+F50-180-360,G48+F50-180),G48+F50+180)</f>
        <v>43.487500000000125</v>
      </c>
      <c r="H50" s="25">
        <f>F50+$H$80</f>
        <v>129.64019841269842</v>
      </c>
      <c r="I50" s="25">
        <f>IF(I48+H50&gt;180,IF(I48+H50-180&gt;360,I48+H50-180-360,I48+H50-180),I48+H50+180)</f>
        <v>43.471984126984268</v>
      </c>
      <c r="J50" s="31">
        <f>E49*SIN(RADIANS(I48))</f>
        <v>75.267366464435668</v>
      </c>
      <c r="K50" s="31">
        <f>E49*COS(RADIANS(I48))</f>
        <v>-5.0411944525425625</v>
      </c>
      <c r="L50" s="31">
        <f>L48+J50</f>
        <v>575198.31661558361</v>
      </c>
      <c r="M50" s="31">
        <f>M48+K50</f>
        <v>8778674.1553296242</v>
      </c>
      <c r="N50" s="31">
        <f>J50-($L$78/$E$72)*E49</f>
        <v>75.15229117761632</v>
      </c>
      <c r="O50" s="31">
        <f>K50-($L$79/$E$72)*E49</f>
        <v>-5.034476932498519</v>
      </c>
      <c r="P50" s="29">
        <f>P48+N50</f>
        <v>575195.09253969754</v>
      </c>
      <c r="Q50" s="29">
        <f>Q48+O50</f>
        <v>8778674.3435350582</v>
      </c>
      <c r="R50" s="31">
        <f t="shared" ref="R50:R70" si="4">E49*SIN(RADIANS(G48))</f>
        <v>75.266079152983352</v>
      </c>
      <c r="S50" s="31">
        <f t="shared" ref="S50:S70" si="5">E49*COS(RADIANS(G48))</f>
        <v>-5.0603779440715178</v>
      </c>
      <c r="T50" s="30">
        <f t="shared" si="2"/>
        <v>575198.37989072572</v>
      </c>
      <c r="U50" s="30">
        <f t="shared" si="3"/>
        <v>8778673.9400983602</v>
      </c>
    </row>
    <row r="51" spans="1:21" ht="16.8" thickTop="1" thickBot="1" x14ac:dyDescent="0.4">
      <c r="A51" s="23"/>
      <c r="B51" s="32"/>
      <c r="C51" s="32"/>
      <c r="D51" s="32"/>
      <c r="E51" s="56">
        <v>53.823</v>
      </c>
      <c r="F51" s="37"/>
      <c r="G51" s="37"/>
      <c r="H51" s="37"/>
      <c r="I51" s="37"/>
      <c r="J51" s="34"/>
      <c r="K51" s="34"/>
      <c r="L51" s="34"/>
      <c r="M51" s="34"/>
      <c r="N51" s="34"/>
      <c r="O51" s="34"/>
      <c r="P51" s="38"/>
      <c r="Q51" s="38"/>
      <c r="R51" s="31">
        <f t="shared" si="4"/>
        <v>0</v>
      </c>
      <c r="S51" s="31">
        <f t="shared" si="5"/>
        <v>0</v>
      </c>
      <c r="T51" s="30">
        <f t="shared" si="2"/>
        <v>0</v>
      </c>
      <c r="U51" s="30">
        <f t="shared" si="3"/>
        <v>0</v>
      </c>
    </row>
    <row r="52" spans="1:21" ht="16.8" thickTop="1" thickBot="1" x14ac:dyDescent="0.4">
      <c r="A52" s="23" t="s">
        <v>80</v>
      </c>
      <c r="B52" s="32">
        <v>153</v>
      </c>
      <c r="C52" s="32">
        <v>38</v>
      </c>
      <c r="D52" s="32">
        <v>26</v>
      </c>
      <c r="E52" s="56"/>
      <c r="F52" s="25">
        <f>B52+C52/60+D52/3600</f>
        <v>153.64055555555555</v>
      </c>
      <c r="G52" s="25">
        <f>IF(G50+F52&gt;180,IF(G50+F52-180&gt;360,G50+F52-180-360,G50+F52-180),G50+F52+180)</f>
        <v>17.128055555555676</v>
      </c>
      <c r="H52" s="25">
        <f>F52+$H$80</f>
        <v>153.63964285714286</v>
      </c>
      <c r="I52" s="25">
        <f>IF(I50+H52&gt;180,IF(I50+H52-180&gt;360,I50+H52-180-360,I50+H52-180),I50+H52+180)</f>
        <v>17.111626984127128</v>
      </c>
      <c r="J52" s="31">
        <f>E51*SIN(RADIANS(I50))</f>
        <v>37.030213648372602</v>
      </c>
      <c r="K52" s="31">
        <f>E51*COS(RADIANS(I50))</f>
        <v>39.059936074651731</v>
      </c>
      <c r="L52" s="31">
        <f>L50+J52</f>
        <v>575235.34682923194</v>
      </c>
      <c r="M52" s="31">
        <f>M50+K52</f>
        <v>8778713.2152656987</v>
      </c>
      <c r="N52" s="31">
        <f>J52-($L$78/$E$72)*E51</f>
        <v>36.948108325151885</v>
      </c>
      <c r="O52" s="31">
        <f>K52-($L$79/$E$72)*E51</f>
        <v>39.064728973020287</v>
      </c>
      <c r="P52" s="29">
        <f>P50+N52</f>
        <v>575232.04064802267</v>
      </c>
      <c r="Q52" s="29">
        <f>Q50+O52</f>
        <v>8778713.4082640316</v>
      </c>
      <c r="R52" s="31">
        <f t="shared" si="4"/>
        <v>37.040789841071394</v>
      </c>
      <c r="S52" s="31">
        <f t="shared" si="5"/>
        <v>39.049906747002389</v>
      </c>
      <c r="T52" s="30">
        <f t="shared" si="2"/>
        <v>575235.42068056681</v>
      </c>
      <c r="U52" s="30">
        <f t="shared" si="3"/>
        <v>8778712.9900051076</v>
      </c>
    </row>
    <row r="53" spans="1:21" ht="16.8" thickTop="1" thickBot="1" x14ac:dyDescent="0.4">
      <c r="A53" s="23"/>
      <c r="B53" s="32"/>
      <c r="C53" s="32"/>
      <c r="D53" s="32"/>
      <c r="E53" s="56">
        <v>92.492999999999995</v>
      </c>
      <c r="F53" s="25"/>
      <c r="G53" s="25"/>
      <c r="H53" s="25"/>
      <c r="I53" s="25"/>
      <c r="J53" s="31"/>
      <c r="K53" s="31"/>
      <c r="L53" s="31"/>
      <c r="M53" s="31"/>
      <c r="N53" s="31"/>
      <c r="O53" s="31"/>
      <c r="P53" s="29"/>
      <c r="Q53" s="29"/>
      <c r="R53" s="31">
        <f t="shared" si="4"/>
        <v>0</v>
      </c>
      <c r="S53" s="31">
        <f t="shared" si="5"/>
        <v>0</v>
      </c>
      <c r="T53" s="30">
        <f t="shared" si="2"/>
        <v>0</v>
      </c>
      <c r="U53" s="30">
        <f t="shared" si="3"/>
        <v>0</v>
      </c>
    </row>
    <row r="54" spans="1:21" ht="16.8" thickTop="1" thickBot="1" x14ac:dyDescent="0.4">
      <c r="A54" s="23" t="s">
        <v>81</v>
      </c>
      <c r="B54" s="32">
        <v>272</v>
      </c>
      <c r="C54" s="32">
        <v>10</v>
      </c>
      <c r="D54" s="32">
        <v>58</v>
      </c>
      <c r="E54" s="56"/>
      <c r="F54" s="25">
        <f>B54+C54/60+D54/3600</f>
        <v>272.1827777777778</v>
      </c>
      <c r="G54" s="25">
        <f>IF(G52+F54&gt;180,IF(G52+F54-180&gt;360,G52+F54-180-360,G52+F54-180),G52+F54+180)</f>
        <v>109.31083333333345</v>
      </c>
      <c r="H54" s="25">
        <f>F54+$H$80</f>
        <v>272.18186507936508</v>
      </c>
      <c r="I54" s="25">
        <f>IF(I52+H54&gt;180,IF(I52+H54-180&gt;360,I52+H54-180-360,I52+H54-180),I52+H54+180)</f>
        <v>109.29349206349218</v>
      </c>
      <c r="J54" s="31">
        <f>E53*SIN(RADIANS(I52))</f>
        <v>27.214611023774591</v>
      </c>
      <c r="K54" s="31">
        <f>E53*COS(RADIANS(I52))</f>
        <v>88.398642499897278</v>
      </c>
      <c r="L54" s="31">
        <f>L52+J54</f>
        <v>575262.56144025573</v>
      </c>
      <c r="M54" s="31">
        <f>M52+K54</f>
        <v>8778801.6139081977</v>
      </c>
      <c r="N54" s="31">
        <f>J54-($L$78/$E$72)*E53</f>
        <v>27.073515810563631</v>
      </c>
      <c r="O54" s="31">
        <f>K54-($L$79/$E$72)*E53</f>
        <v>88.406878933184217</v>
      </c>
      <c r="P54" s="29">
        <f>P52+N54</f>
        <v>575259.1141638332</v>
      </c>
      <c r="Q54" s="29">
        <f>Q52+O54</f>
        <v>8778801.8151429649</v>
      </c>
      <c r="R54" s="31">
        <f t="shared" si="4"/>
        <v>27.239956682848533</v>
      </c>
      <c r="S54" s="31">
        <f t="shared" si="5"/>
        <v>88.39083554824299</v>
      </c>
      <c r="T54" s="30">
        <f t="shared" si="2"/>
        <v>575262.6606372497</v>
      </c>
      <c r="U54" s="30">
        <f t="shared" si="3"/>
        <v>8778801.3808406554</v>
      </c>
    </row>
    <row r="55" spans="1:21" ht="16.8" thickTop="1" thickBot="1" x14ac:dyDescent="0.4">
      <c r="A55" s="23"/>
      <c r="B55" s="32"/>
      <c r="C55" s="32"/>
      <c r="D55" s="32"/>
      <c r="E55" s="56">
        <v>142.01499999999999</v>
      </c>
      <c r="F55" s="25"/>
      <c r="G55" s="25"/>
      <c r="H55" s="25"/>
      <c r="I55" s="25"/>
      <c r="J55" s="31"/>
      <c r="K55" s="31"/>
      <c r="L55" s="31"/>
      <c r="M55" s="31"/>
      <c r="N55" s="31"/>
      <c r="O55" s="31"/>
      <c r="P55" s="29"/>
      <c r="Q55" s="29"/>
      <c r="R55" s="31">
        <f t="shared" si="4"/>
        <v>0</v>
      </c>
      <c r="S55" s="31">
        <f t="shared" si="5"/>
        <v>0</v>
      </c>
      <c r="T55" s="30">
        <f t="shared" si="2"/>
        <v>0</v>
      </c>
      <c r="U55" s="30">
        <f t="shared" si="3"/>
        <v>0</v>
      </c>
    </row>
    <row r="56" spans="1:21" ht="16.8" thickTop="1" thickBot="1" x14ac:dyDescent="0.4">
      <c r="A56" s="23" t="s">
        <v>82</v>
      </c>
      <c r="B56" s="32">
        <v>176</v>
      </c>
      <c r="C56" s="32">
        <v>59</v>
      </c>
      <c r="D56" s="32">
        <v>46</v>
      </c>
      <c r="E56" s="56"/>
      <c r="F56" s="25">
        <f>B56+C56/60+D56/3600</f>
        <v>176.99611111111111</v>
      </c>
      <c r="G56" s="25">
        <f>IF(G54+F56&gt;180,IF(G54+F56-180&gt;360,G54+F56-180-360,G54+F56-180),G54+F56+180)</f>
        <v>106.30694444444453</v>
      </c>
      <c r="H56" s="25">
        <f>F56+$H$80</f>
        <v>176.99519841269841</v>
      </c>
      <c r="I56" s="25">
        <f>IF(I54+H56&gt;180,IF(I54+H56-180&gt;360,I54+H56-180-360,I54+H56-180),I54+H56+180)</f>
        <v>106.2886904761906</v>
      </c>
      <c r="J56" s="31">
        <f>E55*SIN(RADIANS(I54))</f>
        <v>134.03922272358258</v>
      </c>
      <c r="K56" s="31">
        <f>E55*COS(RADIANS(I54))</f>
        <v>-46.922776949556408</v>
      </c>
      <c r="L56" s="31">
        <f>L54+J56</f>
        <v>575396.6006629793</v>
      </c>
      <c r="M56" s="31">
        <f>M54+K56</f>
        <v>8778754.6911312491</v>
      </c>
      <c r="N56" s="31">
        <f>J56-($L$78/$E$72)*E55</f>
        <v>133.82258322973814</v>
      </c>
      <c r="O56" s="31">
        <f>K56-($L$79/$E$72)*E55</f>
        <v>-46.910130618771973</v>
      </c>
      <c r="P56" s="29">
        <f>P54+N56</f>
        <v>575392.93674706295</v>
      </c>
      <c r="Q56" s="29">
        <f>Q54+O56</f>
        <v>8778754.9050123468</v>
      </c>
      <c r="R56" s="31">
        <f t="shared" si="4"/>
        <v>134.02501483101329</v>
      </c>
      <c r="S56" s="31">
        <f t="shared" si="5"/>
        <v>-46.963343413205386</v>
      </c>
      <c r="T56" s="30">
        <f t="shared" si="2"/>
        <v>575396.68565208069</v>
      </c>
      <c r="U56" s="30">
        <f t="shared" si="3"/>
        <v>8778754.4174972419</v>
      </c>
    </row>
    <row r="57" spans="1:21" ht="16.8" thickTop="1" thickBot="1" x14ac:dyDescent="0.4">
      <c r="A57" s="23"/>
      <c r="B57" s="32"/>
      <c r="C57" s="32"/>
      <c r="D57" s="32"/>
      <c r="E57" s="56">
        <v>193.244</v>
      </c>
      <c r="F57" s="25"/>
      <c r="G57" s="25"/>
      <c r="H57" s="25"/>
      <c r="I57" s="25"/>
      <c r="J57" s="31"/>
      <c r="K57" s="31"/>
      <c r="L57" s="31"/>
      <c r="M57" s="31"/>
      <c r="N57" s="31"/>
      <c r="O57" s="31"/>
      <c r="P57" s="29"/>
      <c r="Q57" s="29"/>
      <c r="R57" s="31">
        <f t="shared" si="4"/>
        <v>0</v>
      </c>
      <c r="S57" s="31">
        <f t="shared" si="5"/>
        <v>0</v>
      </c>
      <c r="T57" s="30">
        <f t="shared" si="2"/>
        <v>0</v>
      </c>
      <c r="U57" s="30">
        <f t="shared" si="3"/>
        <v>0</v>
      </c>
    </row>
    <row r="58" spans="1:21" ht="16.8" thickTop="1" thickBot="1" x14ac:dyDescent="0.4">
      <c r="A58" s="23" t="s">
        <v>83</v>
      </c>
      <c r="B58" s="32">
        <v>211</v>
      </c>
      <c r="C58" s="32">
        <v>43</v>
      </c>
      <c r="D58" s="32">
        <v>10</v>
      </c>
      <c r="E58" s="56"/>
      <c r="F58" s="25">
        <f>B58+C58/60+D58/3600</f>
        <v>211.71944444444443</v>
      </c>
      <c r="G58" s="25">
        <f>IF(G56+F58&gt;180,IF(G56+F58-180&gt;360,G56+F58-180-360,G56+F58-180),G56+F58+180)</f>
        <v>138.02638888888896</v>
      </c>
      <c r="H58" s="25">
        <f>F58+$H$80</f>
        <v>211.71853174603174</v>
      </c>
      <c r="I58" s="25">
        <f>IF(I56+H58&gt;180,IF(I56+H58-180&gt;360,I56+H58-180-360,I56+H58-180),I56+H58+180)</f>
        <v>138.00722222222237</v>
      </c>
      <c r="J58" s="31">
        <f>E57*SIN(RADIANS(I56))</f>
        <v>185.4873160163161</v>
      </c>
      <c r="K58" s="31">
        <f>E57*COS(RADIANS(I56))</f>
        <v>-54.200545505218663</v>
      </c>
      <c r="L58" s="31">
        <f>L56+J58</f>
        <v>575582.08797899564</v>
      </c>
      <c r="M58" s="31">
        <f>M56+K58</f>
        <v>8778700.4905857444</v>
      </c>
      <c r="N58" s="31">
        <f>J58-($L$78/$E$72)*E57</f>
        <v>185.19252826608917</v>
      </c>
      <c r="O58" s="31">
        <f>K58-($L$79/$E$72)*E57</f>
        <v>-54.183337269848401</v>
      </c>
      <c r="P58" s="29">
        <f>P56+N58</f>
        <v>575578.12927532906</v>
      </c>
      <c r="Q58" s="29">
        <f>Q56+O58</f>
        <v>8778700.7216750775</v>
      </c>
      <c r="R58" s="31">
        <f t="shared" si="4"/>
        <v>185.47003875112338</v>
      </c>
      <c r="S58" s="31">
        <f t="shared" si="5"/>
        <v>-54.259637500233865</v>
      </c>
      <c r="T58" s="30">
        <f t="shared" si="2"/>
        <v>575582.15569083183</v>
      </c>
      <c r="U58" s="30">
        <f t="shared" si="3"/>
        <v>8778700.1578597408</v>
      </c>
    </row>
    <row r="59" spans="1:21" ht="16.8" thickTop="1" thickBot="1" x14ac:dyDescent="0.4">
      <c r="A59" s="23"/>
      <c r="B59" s="32"/>
      <c r="C59" s="32"/>
      <c r="D59" s="32"/>
      <c r="E59" s="56">
        <v>57.914000000000001</v>
      </c>
      <c r="F59" s="25"/>
      <c r="G59" s="25"/>
      <c r="H59" s="25"/>
      <c r="I59" s="25"/>
      <c r="J59" s="31"/>
      <c r="K59" s="31"/>
      <c r="L59" s="31"/>
      <c r="M59" s="31"/>
      <c r="N59" s="31"/>
      <c r="O59" s="31"/>
      <c r="P59" s="29"/>
      <c r="Q59" s="29"/>
      <c r="R59" s="31">
        <f t="shared" si="4"/>
        <v>0</v>
      </c>
      <c r="S59" s="31">
        <f t="shared" si="5"/>
        <v>0</v>
      </c>
      <c r="T59" s="30">
        <f t="shared" si="2"/>
        <v>0</v>
      </c>
      <c r="U59" s="30">
        <f t="shared" si="3"/>
        <v>0</v>
      </c>
    </row>
    <row r="60" spans="1:21" ht="16.8" thickTop="1" thickBot="1" x14ac:dyDescent="0.4">
      <c r="A60" s="23" t="s">
        <v>84</v>
      </c>
      <c r="B60" s="32">
        <v>226</v>
      </c>
      <c r="C60" s="32">
        <v>22</v>
      </c>
      <c r="D60" s="32">
        <v>34</v>
      </c>
      <c r="E60" s="56"/>
      <c r="F60" s="25">
        <f>B60+C60/60+D60/3600</f>
        <v>226.37611111111113</v>
      </c>
      <c r="G60" s="25">
        <f>IF(G58+F60&gt;180,IF(G58+F60-180&gt;360,G58+F60-180-360,G58+F60-180),G58+F60+180)</f>
        <v>184.40250000000009</v>
      </c>
      <c r="H60" s="25">
        <f>F60+$H$80</f>
        <v>226.37519841269844</v>
      </c>
      <c r="I60" s="25">
        <f>IF(I58+H60&gt;180,IF(I58+H60-180&gt;360,I58+H60-180-360,I58+H60-180),I58+H60+180)</f>
        <v>184.38242063492078</v>
      </c>
      <c r="J60" s="31">
        <f>E59*SIN(RADIANS(I58))</f>
        <v>38.746604560209299</v>
      </c>
      <c r="K60" s="31">
        <f>E59*COS(RADIANS(I58))</f>
        <v>-43.043373834479659</v>
      </c>
      <c r="L60" s="31">
        <f>L58+J60</f>
        <v>575620.83458355581</v>
      </c>
      <c r="M60" s="31">
        <f>M58+K60</f>
        <v>8778657.44721191</v>
      </c>
      <c r="N60" s="31">
        <f>J60-($L$78/$E$72)*E59</f>
        <v>38.658258542911781</v>
      </c>
      <c r="O60" s="31">
        <f>K60-($L$79/$E$72)*E59</f>
        <v>-43.038216635584824</v>
      </c>
      <c r="P60" s="29">
        <f>P58+N60</f>
        <v>575616.78753387195</v>
      </c>
      <c r="Q60" s="29">
        <f>Q58+O60</f>
        <v>8778657.6834584419</v>
      </c>
      <c r="R60" s="31">
        <f t="shared" si="4"/>
        <v>38.732203461120321</v>
      </c>
      <c r="S60" s="31">
        <f t="shared" si="5"/>
        <v>-43.056332995813513</v>
      </c>
      <c r="T60" s="30">
        <f t="shared" si="2"/>
        <v>575620.88789429294</v>
      </c>
      <c r="U60" s="30">
        <f t="shared" si="3"/>
        <v>8778657.1015267447</v>
      </c>
    </row>
    <row r="61" spans="1:21" ht="16.8" thickTop="1" thickBot="1" x14ac:dyDescent="0.4">
      <c r="A61" s="23"/>
      <c r="B61" s="32"/>
      <c r="C61" s="32"/>
      <c r="D61" s="32"/>
      <c r="E61" s="56">
        <v>44.948</v>
      </c>
      <c r="F61" s="25"/>
      <c r="G61" s="25"/>
      <c r="H61" s="25"/>
      <c r="I61" s="25"/>
      <c r="J61" s="31"/>
      <c r="K61" s="31"/>
      <c r="L61" s="31"/>
      <c r="M61" s="31"/>
      <c r="N61" s="31"/>
      <c r="O61" s="31"/>
      <c r="P61" s="29"/>
      <c r="Q61" s="29"/>
      <c r="R61" s="31">
        <f t="shared" si="4"/>
        <v>0</v>
      </c>
      <c r="S61" s="31">
        <f t="shared" si="5"/>
        <v>0</v>
      </c>
      <c r="T61" s="30">
        <f t="shared" si="2"/>
        <v>0</v>
      </c>
      <c r="U61" s="30">
        <f t="shared" si="3"/>
        <v>0</v>
      </c>
    </row>
    <row r="62" spans="1:21" ht="16.8" thickTop="1" thickBot="1" x14ac:dyDescent="0.4">
      <c r="A62" s="23" t="s">
        <v>85</v>
      </c>
      <c r="B62" s="32">
        <v>119</v>
      </c>
      <c r="C62" s="32">
        <v>46</v>
      </c>
      <c r="D62" s="32">
        <v>36</v>
      </c>
      <c r="E62" s="56"/>
      <c r="F62" s="25">
        <f>B62+C62/60+D62/3600</f>
        <v>119.77666666666667</v>
      </c>
      <c r="G62" s="25">
        <f>IF(G60+F62&gt;180,IF(G60+F62-180&gt;360,G60+F62-180-360,G60+F62-180),G60+F62+180)</f>
        <v>124.17916666666679</v>
      </c>
      <c r="H62" s="25">
        <f>F62+$H$80</f>
        <v>119.77575396825397</v>
      </c>
      <c r="I62" s="25">
        <f>IF(I60+H62&gt;180,IF(I60+H62-180&gt;360,I60+H62-180-360,I60+H62-180),I60+H62+180)</f>
        <v>124.15817460317476</v>
      </c>
      <c r="J62" s="34">
        <f>E61*SIN(RADIANS(I60))</f>
        <v>-3.4346165126706785</v>
      </c>
      <c r="K62" s="34">
        <f>E61*COS(RADIANS(I60))</f>
        <v>-44.816583018017894</v>
      </c>
      <c r="L62" s="34">
        <f>L60+J62</f>
        <v>575617.39996704319</v>
      </c>
      <c r="M62" s="31">
        <f>M60+K62</f>
        <v>8778612.6306288913</v>
      </c>
      <c r="N62" s="31">
        <f>J62-($L$78/$E$72)*E61</f>
        <v>-3.5031832976533925</v>
      </c>
      <c r="O62" s="31">
        <f>K62-($L$79/$E$72)*E61</f>
        <v>-44.812580431839685</v>
      </c>
      <c r="P62" s="29">
        <f>P60+N62</f>
        <v>575613.28435057425</v>
      </c>
      <c r="Q62" s="29">
        <f>Q60+O62</f>
        <v>8778612.8708780091</v>
      </c>
      <c r="R62" s="31">
        <f t="shared" si="4"/>
        <v>-3.4503223192211796</v>
      </c>
      <c r="S62" s="31">
        <f t="shared" si="5"/>
        <v>-44.815376601044917</v>
      </c>
      <c r="T62" s="30">
        <f t="shared" si="2"/>
        <v>575617.43757197377</v>
      </c>
      <c r="U62" s="30">
        <f t="shared" si="3"/>
        <v>8778612.2861501444</v>
      </c>
    </row>
    <row r="63" spans="1:21" ht="16.8" thickTop="1" thickBot="1" x14ac:dyDescent="0.4">
      <c r="A63" s="23"/>
      <c r="B63" s="32"/>
      <c r="C63" s="32"/>
      <c r="D63" s="32"/>
      <c r="E63" s="56">
        <v>62.360999999999997</v>
      </c>
      <c r="F63" s="25"/>
      <c r="G63" s="25"/>
      <c r="H63" s="25"/>
      <c r="I63" s="25"/>
      <c r="J63" s="31"/>
      <c r="K63" s="31"/>
      <c r="L63" s="31"/>
      <c r="M63" s="31"/>
      <c r="N63" s="31"/>
      <c r="O63" s="31"/>
      <c r="P63" s="29"/>
      <c r="Q63" s="29"/>
      <c r="R63" s="31">
        <f t="shared" si="4"/>
        <v>0</v>
      </c>
      <c r="S63" s="31">
        <f t="shared" si="5"/>
        <v>0</v>
      </c>
      <c r="T63" s="30">
        <f t="shared" si="2"/>
        <v>0</v>
      </c>
      <c r="U63" s="30">
        <f t="shared" si="3"/>
        <v>0</v>
      </c>
    </row>
    <row r="64" spans="1:21" ht="16.8" thickTop="1" thickBot="1" x14ac:dyDescent="0.4">
      <c r="A64" s="23" t="s">
        <v>86</v>
      </c>
      <c r="B64" s="32">
        <v>204</v>
      </c>
      <c r="C64" s="32">
        <v>20</v>
      </c>
      <c r="D64" s="32">
        <v>45</v>
      </c>
      <c r="E64" s="56"/>
      <c r="F64" s="25">
        <f>B64+C64/60+D64/3600</f>
        <v>204.34583333333333</v>
      </c>
      <c r="G64" s="25">
        <f>IF(G62+F64&gt;180,IF(G62+F64-180&gt;360,G62+F64-180-360,G62+F64-180),G62+F64+180)</f>
        <v>148.52500000000009</v>
      </c>
      <c r="H64" s="25">
        <f>F64+$H$80</f>
        <v>204.34492063492064</v>
      </c>
      <c r="I64" s="25">
        <f>IF(I62+H64&gt;180,IF(I62+H64-180&gt;360,I62+H64-180-360,I62+H64-180),I62+H64+180)</f>
        <v>148.5030952380954</v>
      </c>
      <c r="J64" s="31">
        <f>E63*SIN(RADIANS(I62))</f>
        <v>51.603145647597032</v>
      </c>
      <c r="K64" s="31">
        <f>E63*COS(RADIANS(I62))</f>
        <v>-35.014421032952797</v>
      </c>
      <c r="L64" s="31">
        <f>L62+J64</f>
        <v>575669.00311269076</v>
      </c>
      <c r="M64" s="31">
        <f>M62+K64</f>
        <v>8778577.6162078585</v>
      </c>
      <c r="N64" s="31">
        <f>J64-($L$78/$E$72)*E63</f>
        <v>51.508015869224089</v>
      </c>
      <c r="O64" s="31">
        <f>K64-($L$79/$E$72)*E63</f>
        <v>-35.008867831994813</v>
      </c>
      <c r="P64" s="29">
        <f>P62+N64</f>
        <v>575664.79236644343</v>
      </c>
      <c r="Q64" s="29">
        <f>Q62+O64</f>
        <v>8778577.8620101772</v>
      </c>
      <c r="R64" s="31">
        <f t="shared" si="4"/>
        <v>51.590313578963695</v>
      </c>
      <c r="S64" s="31">
        <f t="shared" si="5"/>
        <v>-35.03332507519368</v>
      </c>
      <c r="T64" s="30">
        <f t="shared" si="2"/>
        <v>575669.02788555273</v>
      </c>
      <c r="U64" s="30">
        <f t="shared" si="3"/>
        <v>8778577.2528250683</v>
      </c>
    </row>
    <row r="65" spans="1:21" ht="16.8" thickTop="1" thickBot="1" x14ac:dyDescent="0.4">
      <c r="A65" s="23"/>
      <c r="B65" s="32"/>
      <c r="C65" s="32"/>
      <c r="D65" s="32"/>
      <c r="E65" s="56">
        <v>36.954000000000001</v>
      </c>
      <c r="F65" s="25"/>
      <c r="G65" s="25"/>
      <c r="H65" s="25"/>
      <c r="I65" s="25"/>
      <c r="J65" s="31"/>
      <c r="K65" s="31"/>
      <c r="L65" s="31"/>
      <c r="M65" s="31"/>
      <c r="N65" s="31"/>
      <c r="O65" s="31"/>
      <c r="P65" s="29"/>
      <c r="Q65" s="29"/>
      <c r="R65" s="31">
        <f t="shared" si="4"/>
        <v>0</v>
      </c>
      <c r="S65" s="31">
        <f t="shared" si="5"/>
        <v>0</v>
      </c>
      <c r="T65" s="30">
        <f t="shared" si="2"/>
        <v>0</v>
      </c>
      <c r="U65" s="30">
        <f t="shared" si="3"/>
        <v>0</v>
      </c>
    </row>
    <row r="66" spans="1:21" ht="16.8" thickTop="1" thickBot="1" x14ac:dyDescent="0.4">
      <c r="A66" s="23" t="s">
        <v>87</v>
      </c>
      <c r="B66" s="32">
        <v>116</v>
      </c>
      <c r="C66" s="32">
        <v>58</v>
      </c>
      <c r="D66" s="32">
        <v>38</v>
      </c>
      <c r="E66" s="56"/>
      <c r="F66" s="25">
        <f>B66+C66/60+D66/3600</f>
        <v>116.97722222222222</v>
      </c>
      <c r="G66" s="25">
        <f>IF(G64+F66&gt;180,IF(G64+F66-180&gt;360,G64+F66-180-360,G64+F66-180),G64+F66+180)</f>
        <v>85.502222222222315</v>
      </c>
      <c r="H66" s="25">
        <f>F66+$H$80</f>
        <v>116.97630952380952</v>
      </c>
      <c r="I66" s="25">
        <f>IF(I64+H66&gt;180,IF(I64+H66-180&gt;360,I64+H66-180-360,I64+H66-180),I64+H66+180)</f>
        <v>85.479404761904902</v>
      </c>
      <c r="J66" s="31">
        <f>E65*SIN(RADIANS(I64))</f>
        <v>19.306709779041267</v>
      </c>
      <c r="K66" s="31">
        <f>E65*COS(RADIANS(I64))</f>
        <v>-31.50950766844624</v>
      </c>
      <c r="L66" s="31">
        <f>L64+J66</f>
        <v>575688.30982246983</v>
      </c>
      <c r="M66" s="31">
        <f>M64+K66</f>
        <v>8778546.1067001894</v>
      </c>
      <c r="N66" s="31">
        <f>J66-($L$78/$E$72)*E65</f>
        <v>19.250337594021882</v>
      </c>
      <c r="O66" s="31">
        <f>K66-($L$79/$E$72)*E65</f>
        <v>-31.506216942059535</v>
      </c>
      <c r="P66" s="29">
        <f>P64+N66</f>
        <v>575684.04270403751</v>
      </c>
      <c r="Q66" s="29">
        <f>Q64+O66</f>
        <v>8778546.3557932358</v>
      </c>
      <c r="R66" s="31">
        <f t="shared" si="4"/>
        <v>19.294661961672237</v>
      </c>
      <c r="S66" s="31">
        <f t="shared" si="5"/>
        <v>-31.516886517941437</v>
      </c>
      <c r="T66" s="30">
        <f t="shared" si="2"/>
        <v>575688.32254751446</v>
      </c>
      <c r="U66" s="30">
        <f t="shared" si="3"/>
        <v>8778545.7359385509</v>
      </c>
    </row>
    <row r="67" spans="1:21" ht="16.8" thickTop="1" thickBot="1" x14ac:dyDescent="0.4">
      <c r="A67" s="23"/>
      <c r="B67" s="32"/>
      <c r="C67" s="32"/>
      <c r="D67" s="32"/>
      <c r="E67" s="56">
        <v>52.884</v>
      </c>
      <c r="F67" s="37"/>
      <c r="G67" s="37"/>
      <c r="H67" s="37"/>
      <c r="I67" s="37"/>
      <c r="J67" s="34"/>
      <c r="K67" s="34"/>
      <c r="L67" s="34"/>
      <c r="M67" s="34"/>
      <c r="N67" s="34"/>
      <c r="O67" s="34"/>
      <c r="P67" s="38"/>
      <c r="Q67" s="38"/>
      <c r="R67" s="31">
        <f t="shared" si="4"/>
        <v>0</v>
      </c>
      <c r="S67" s="31">
        <f t="shared" si="5"/>
        <v>0</v>
      </c>
      <c r="T67" s="30">
        <f t="shared" si="2"/>
        <v>0</v>
      </c>
      <c r="U67" s="30">
        <f t="shared" si="3"/>
        <v>0</v>
      </c>
    </row>
    <row r="68" spans="1:21" ht="16.8" thickTop="1" thickBot="1" x14ac:dyDescent="0.4">
      <c r="A68" s="23" t="s">
        <v>88</v>
      </c>
      <c r="B68" s="32">
        <v>219</v>
      </c>
      <c r="C68" s="32">
        <v>39</v>
      </c>
      <c r="D68" s="32">
        <v>42</v>
      </c>
      <c r="E68" s="56"/>
      <c r="F68" s="25">
        <f>B68+C68/60+D68/3600</f>
        <v>219.66166666666666</v>
      </c>
      <c r="G68" s="25">
        <f>IF(G66+F68&gt;180,IF(G66+F68-180&gt;360,G66+F68-180-360,G66+F68-180),G66+F68+180)</f>
        <v>125.16388888888901</v>
      </c>
      <c r="H68" s="25">
        <f>F68+$H$80</f>
        <v>219.66075396825397</v>
      </c>
      <c r="I68" s="25">
        <f>IF(I66+H68&gt;180,IF(I66+H68-180&gt;360,I66+H68-180-360,I66+H68-180),I66+H68+180)</f>
        <v>125.14015873015887</v>
      </c>
      <c r="J68" s="34">
        <f>E67*SIN(RADIANS(I66))</f>
        <v>52.719481410615771</v>
      </c>
      <c r="K68" s="34">
        <f>E67*COS(RADIANS(I66))</f>
        <v>4.1681813535087731</v>
      </c>
      <c r="L68" s="34">
        <f>L66+J68</f>
        <v>575741.02930388041</v>
      </c>
      <c r="M68" s="31">
        <f>M66+K68</f>
        <v>8778550.2748815436</v>
      </c>
      <c r="N68" s="31">
        <f>J68-($L$78/$E$72)*E67</f>
        <v>52.638808502877367</v>
      </c>
      <c r="O68" s="31">
        <f>K68-($L$79/$E$72)*E67</f>
        <v>4.1728906346213606</v>
      </c>
      <c r="P68" s="29">
        <f>P66+N68</f>
        <v>575736.68151254044</v>
      </c>
      <c r="Q68" s="29">
        <f>Q66+O68</f>
        <v>8778550.528683871</v>
      </c>
      <c r="R68" s="31">
        <f t="shared" si="4"/>
        <v>52.721137165798403</v>
      </c>
      <c r="S68" s="31">
        <f t="shared" si="5"/>
        <v>4.1471860273045165</v>
      </c>
      <c r="T68" s="30">
        <f>T66+R68</f>
        <v>575741.04368468025</v>
      </c>
      <c r="U68" s="30">
        <f t="shared" si="3"/>
        <v>8778549.8831245787</v>
      </c>
    </row>
    <row r="69" spans="1:21" ht="16.8" thickTop="1" thickBot="1" x14ac:dyDescent="0.4">
      <c r="A69" s="23"/>
      <c r="B69" s="32"/>
      <c r="C69" s="32"/>
      <c r="D69" s="32"/>
      <c r="E69" s="56">
        <v>47.412999999999997</v>
      </c>
      <c r="F69" s="25"/>
      <c r="G69" s="25"/>
      <c r="H69" s="25"/>
      <c r="I69" s="25"/>
      <c r="J69" s="31"/>
      <c r="K69" s="31"/>
      <c r="L69" s="31"/>
      <c r="M69" s="31"/>
      <c r="N69" s="31"/>
      <c r="O69" s="31"/>
      <c r="P69" s="29"/>
      <c r="Q69" s="29"/>
      <c r="R69" s="31">
        <f t="shared" si="4"/>
        <v>0</v>
      </c>
      <c r="S69" s="31">
        <f t="shared" si="5"/>
        <v>0</v>
      </c>
      <c r="T69" s="30">
        <f t="shared" si="2"/>
        <v>0</v>
      </c>
      <c r="U69" s="30">
        <f t="shared" si="3"/>
        <v>0</v>
      </c>
    </row>
    <row r="70" spans="1:21" ht="16.8" thickTop="1" thickBot="1" x14ac:dyDescent="0.4">
      <c r="A70" s="39" t="s">
        <v>92</v>
      </c>
      <c r="B70" s="26">
        <v>0</v>
      </c>
      <c r="C70" s="26">
        <v>0</v>
      </c>
      <c r="D70" s="26">
        <v>0</v>
      </c>
      <c r="E70" s="56"/>
      <c r="F70" s="25">
        <f>B70+C70/60+D70/3600</f>
        <v>0</v>
      </c>
      <c r="G70" s="25">
        <f>IF(G68+F70&gt;180,IF(G68+F70-180&gt;360,G68+F70-180-360,G68+F70-180),G68+F70+180)</f>
        <v>305.16388888888901</v>
      </c>
      <c r="H70" s="25">
        <f>F70+$H$80</f>
        <v>-9.1269841270299622E-4</v>
      </c>
      <c r="I70" s="25">
        <f>IF(I68+H70&gt;180,IF(I68+H70-180&gt;360,I68+H70-180-360,I68+H70-180),I68+H70+180)</f>
        <v>305.13924603174615</v>
      </c>
      <c r="J70" s="31">
        <f>E69*SIN(RADIANS(I68))</f>
        <v>38.771814525997627</v>
      </c>
      <c r="K70" s="31">
        <f>E69*COS(RADIANS(I68))</f>
        <v>-27.289905961025948</v>
      </c>
      <c r="L70" s="31">
        <f>L68+J70</f>
        <v>575779.80111840635</v>
      </c>
      <c r="M70" s="31">
        <f>M68+K70</f>
        <v>8778522.984975582</v>
      </c>
      <c r="N70" s="31">
        <f>J70-($L$78/$E$72)*E69</f>
        <v>38.699487459690218</v>
      </c>
      <c r="O70" s="31">
        <f>K70-($L$79/$E$72)*E69</f>
        <v>-27.285683868419657</v>
      </c>
      <c r="P70" s="29">
        <f>P68+N70</f>
        <v>575775.38100000017</v>
      </c>
      <c r="Q70" s="29">
        <f>Q68+O70</f>
        <v>8778523.2430000026</v>
      </c>
      <c r="R70" s="31">
        <f t="shared" si="4"/>
        <v>38.760508556905393</v>
      </c>
      <c r="S70" s="31">
        <f t="shared" si="5"/>
        <v>-27.305961719193547</v>
      </c>
      <c r="T70" s="30">
        <f t="shared" si="2"/>
        <v>575779.8041932371</v>
      </c>
      <c r="U70" s="30">
        <f t="shared" si="3"/>
        <v>8778522.57716286</v>
      </c>
    </row>
    <row r="71" spans="1:21" ht="16.8" thickTop="1" thickBot="1" x14ac:dyDescent="0.4">
      <c r="A71" s="23"/>
      <c r="B71" s="26"/>
      <c r="C71" s="26"/>
      <c r="D71" s="26"/>
      <c r="E71" s="36"/>
      <c r="F71" s="25"/>
      <c r="G71" s="25"/>
      <c r="H71" s="25"/>
      <c r="I71" s="25"/>
      <c r="J71" s="31"/>
      <c r="K71" s="31"/>
      <c r="L71" s="31"/>
      <c r="M71" s="31"/>
      <c r="N71" s="31"/>
      <c r="O71" s="31"/>
      <c r="P71" s="29"/>
      <c r="Q71" s="29"/>
    </row>
    <row r="72" spans="1:21" ht="19.2" thickTop="1" thickBot="1" x14ac:dyDescent="0.4">
      <c r="A72" s="15"/>
      <c r="B72" s="15"/>
      <c r="C72" s="15"/>
      <c r="D72" s="40" t="s">
        <v>14</v>
      </c>
      <c r="E72" s="54">
        <f>SUM(E17:E69)</f>
        <v>2897.547</v>
      </c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</row>
    <row r="73" spans="1:21" ht="19.2" thickTop="1" thickBot="1" x14ac:dyDescent="0.4">
      <c r="A73" s="15"/>
      <c r="B73" s="15"/>
      <c r="C73" s="15"/>
      <c r="D73" s="41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</row>
    <row r="74" spans="1:21" ht="16.8" thickTop="1" thickBot="1" x14ac:dyDescent="0.4">
      <c r="A74" s="15"/>
      <c r="B74" s="15"/>
      <c r="C74" s="42" t="s">
        <v>1</v>
      </c>
      <c r="D74" s="42" t="s">
        <v>3</v>
      </c>
      <c r="E74" s="42" t="s">
        <v>2</v>
      </c>
      <c r="F74" s="15"/>
      <c r="G74" s="15"/>
      <c r="H74" s="15"/>
      <c r="I74" s="15"/>
      <c r="J74" s="62" t="s">
        <v>28</v>
      </c>
      <c r="K74" s="63"/>
      <c r="L74" s="60">
        <f>L70</f>
        <v>575779.80111840635</v>
      </c>
      <c r="M74" s="61"/>
      <c r="N74" s="15"/>
      <c r="O74" s="43" t="s">
        <v>39</v>
      </c>
      <c r="P74" s="43" t="s">
        <v>36</v>
      </c>
      <c r="Q74" s="43" t="s">
        <v>27</v>
      </c>
    </row>
    <row r="75" spans="1:21" ht="16.8" thickTop="1" thickBot="1" x14ac:dyDescent="0.4">
      <c r="A75" s="79" t="s">
        <v>94</v>
      </c>
      <c r="B75" s="79"/>
      <c r="C75" s="55">
        <v>55</v>
      </c>
      <c r="D75" s="55">
        <v>55</v>
      </c>
      <c r="E75" s="55">
        <v>34</v>
      </c>
      <c r="F75" s="15"/>
      <c r="G75" s="44" t="s">
        <v>15</v>
      </c>
      <c r="H75" s="45">
        <f>G70</f>
        <v>305.16388888888901</v>
      </c>
      <c r="I75" s="15"/>
      <c r="J75" s="62" t="s">
        <v>29</v>
      </c>
      <c r="K75" s="63"/>
      <c r="L75" s="60">
        <f>C79</f>
        <v>575775.38100000005</v>
      </c>
      <c r="M75" s="61"/>
      <c r="N75" s="15"/>
      <c r="O75" s="46" t="s">
        <v>95</v>
      </c>
      <c r="P75" s="47">
        <f>P16</f>
        <v>573504.64099999995</v>
      </c>
      <c r="Q75" s="47">
        <f>Q16</f>
        <v>8778189.477</v>
      </c>
    </row>
    <row r="76" spans="1:21" ht="16.8" thickTop="1" thickBot="1" x14ac:dyDescent="0.4">
      <c r="A76" s="79" t="s">
        <v>11</v>
      </c>
      <c r="B76" s="79"/>
      <c r="C76" s="70">
        <v>573504.64099999995</v>
      </c>
      <c r="D76" s="70"/>
      <c r="E76" s="70"/>
      <c r="F76" s="15"/>
      <c r="G76" s="44" t="s">
        <v>16</v>
      </c>
      <c r="H76" s="45">
        <f>C78+D78/60+E78/3600</f>
        <v>305.13833333333332</v>
      </c>
      <c r="I76" s="15"/>
      <c r="J76" s="62" t="s">
        <v>40</v>
      </c>
      <c r="K76" s="63"/>
      <c r="L76" s="60">
        <f>+M70</f>
        <v>8778522.984975582</v>
      </c>
      <c r="M76" s="61"/>
      <c r="N76" s="15"/>
      <c r="O76" s="46" t="s">
        <v>70</v>
      </c>
      <c r="P76" s="47">
        <f>P18</f>
        <v>573616.1386295486</v>
      </c>
      <c r="Q76" s="47">
        <f>Q18</f>
        <v>8778265.0436429325</v>
      </c>
    </row>
    <row r="77" spans="1:21" ht="16.8" thickTop="1" thickBot="1" x14ac:dyDescent="0.4">
      <c r="A77" s="79" t="s">
        <v>12</v>
      </c>
      <c r="B77" s="79"/>
      <c r="C77" s="70">
        <v>8778189.477</v>
      </c>
      <c r="D77" s="70"/>
      <c r="E77" s="70"/>
      <c r="F77" s="15"/>
      <c r="G77" s="44" t="s">
        <v>18</v>
      </c>
      <c r="H77" s="45">
        <f>H75-H76</f>
        <v>2.5555555555683895E-2</v>
      </c>
      <c r="I77" s="15"/>
      <c r="J77" s="62" t="s">
        <v>41</v>
      </c>
      <c r="K77" s="63"/>
      <c r="L77" s="60">
        <f>C80</f>
        <v>8778523.2430000007</v>
      </c>
      <c r="M77" s="61"/>
      <c r="N77" s="15"/>
      <c r="O77" s="46" t="s">
        <v>69</v>
      </c>
      <c r="P77" s="47">
        <f>P20</f>
        <v>573764.4974093521</v>
      </c>
      <c r="Q77" s="47">
        <f>Q20</f>
        <v>8778198.5157398004</v>
      </c>
    </row>
    <row r="78" spans="1:21" ht="16.8" thickTop="1" thickBot="1" x14ac:dyDescent="0.4">
      <c r="A78" s="78" t="s">
        <v>93</v>
      </c>
      <c r="B78" s="78"/>
      <c r="C78" s="48">
        <v>305</v>
      </c>
      <c r="D78" s="48">
        <v>8</v>
      </c>
      <c r="E78" s="49">
        <v>18</v>
      </c>
      <c r="F78" s="15"/>
      <c r="G78" s="50" t="s">
        <v>19</v>
      </c>
      <c r="H78" s="51">
        <f>C81/3600*SQRT(C83)</f>
        <v>2.9397236789606564E-2</v>
      </c>
      <c r="I78" s="15"/>
      <c r="J78" s="62" t="s">
        <v>30</v>
      </c>
      <c r="K78" s="63"/>
      <c r="L78" s="60">
        <f>L74-L75</f>
        <v>4.4201184062985703</v>
      </c>
      <c r="M78" s="61"/>
      <c r="N78" s="15"/>
      <c r="O78" s="46" t="s">
        <v>68</v>
      </c>
      <c r="P78" s="47">
        <f>P22</f>
        <v>573856.61817117943</v>
      </c>
      <c r="Q78" s="47">
        <f>Q22</f>
        <v>8778113.3091507275</v>
      </c>
    </row>
    <row r="79" spans="1:21" ht="16.8" thickTop="1" thickBot="1" x14ac:dyDescent="0.4">
      <c r="A79" s="78" t="s">
        <v>11</v>
      </c>
      <c r="B79" s="78"/>
      <c r="C79" s="71">
        <v>575775.38100000005</v>
      </c>
      <c r="D79" s="71"/>
      <c r="E79" s="71"/>
      <c r="F79" s="15"/>
      <c r="G79" s="44" t="s">
        <v>77</v>
      </c>
      <c r="H79" s="45" t="b">
        <f>H77&lt;H78</f>
        <v>1</v>
      </c>
      <c r="I79" s="15"/>
      <c r="J79" s="66" t="s">
        <v>38</v>
      </c>
      <c r="K79" s="63"/>
      <c r="L79" s="60">
        <f>L76-L77</f>
        <v>-0.25802441872656345</v>
      </c>
      <c r="M79" s="61"/>
      <c r="N79" s="15"/>
      <c r="O79" s="46" t="s">
        <v>67</v>
      </c>
      <c r="P79" s="47">
        <f>P24</f>
        <v>573956.28240451217</v>
      </c>
      <c r="Q79" s="47">
        <f>Q24</f>
        <v>8778115.2384198848</v>
      </c>
    </row>
    <row r="80" spans="1:21" ht="16.8" thickTop="1" thickBot="1" x14ac:dyDescent="0.4">
      <c r="A80" s="78" t="s">
        <v>12</v>
      </c>
      <c r="B80" s="78"/>
      <c r="C80" s="71">
        <v>8778523.2430000007</v>
      </c>
      <c r="D80" s="71"/>
      <c r="E80" s="71"/>
      <c r="F80" s="15"/>
      <c r="G80" s="44" t="s">
        <v>37</v>
      </c>
      <c r="H80" s="45">
        <f>-(H77/C83)</f>
        <v>-9.1269841270299622E-4</v>
      </c>
      <c r="I80" s="15"/>
      <c r="J80" s="62" t="s">
        <v>31</v>
      </c>
      <c r="K80" s="63"/>
      <c r="L80" s="60">
        <f>SQRT(POWER(L78,2)+POWER(L79,2))</f>
        <v>4.4276430893149685</v>
      </c>
      <c r="M80" s="61"/>
      <c r="N80" s="15"/>
      <c r="O80" s="46" t="s">
        <v>66</v>
      </c>
      <c r="P80" s="47">
        <f>P26</f>
        <v>574003.19683919661</v>
      </c>
      <c r="Q80" s="47">
        <f>Q26</f>
        <v>8778244.4370977655</v>
      </c>
    </row>
    <row r="81" spans="1:17" ht="16.8" thickTop="1" thickBot="1" x14ac:dyDescent="0.4">
      <c r="A81" s="77" t="s">
        <v>9</v>
      </c>
      <c r="B81" s="77"/>
      <c r="C81" s="52">
        <v>20</v>
      </c>
      <c r="D81" s="15"/>
      <c r="E81" s="15"/>
      <c r="F81" s="15"/>
      <c r="G81" s="15"/>
      <c r="H81" s="15"/>
      <c r="I81" s="15"/>
      <c r="J81" s="62" t="s">
        <v>78</v>
      </c>
      <c r="K81" s="63"/>
      <c r="L81" s="72">
        <f>1/(E72/L80)</f>
        <v>1.5280660121526823E-3</v>
      </c>
      <c r="M81" s="73"/>
      <c r="N81" s="15"/>
      <c r="O81" s="46" t="s">
        <v>65</v>
      </c>
      <c r="P81" s="47">
        <f>P28</f>
        <v>574154.79178147716</v>
      </c>
      <c r="Q81" s="47">
        <f>Q28</f>
        <v>8778251.0009375717</v>
      </c>
    </row>
    <row r="82" spans="1:17" ht="16.8" thickTop="1" thickBot="1" x14ac:dyDescent="0.4">
      <c r="A82" s="77" t="s">
        <v>10</v>
      </c>
      <c r="B82" s="77"/>
      <c r="C82" s="53">
        <v>2E-3</v>
      </c>
      <c r="D82" s="15"/>
      <c r="E82" s="15"/>
      <c r="F82" s="15"/>
      <c r="G82" s="15"/>
      <c r="H82" s="15"/>
      <c r="I82" s="15"/>
      <c r="J82" s="62" t="s">
        <v>79</v>
      </c>
      <c r="K82" s="63"/>
      <c r="L82" s="72" t="b">
        <f>L81&lt;C82</f>
        <v>1</v>
      </c>
      <c r="M82" s="73"/>
      <c r="N82" s="15"/>
      <c r="O82" s="46" t="s">
        <v>64</v>
      </c>
      <c r="P82" s="47">
        <f>P30</f>
        <v>574163.2439792325</v>
      </c>
      <c r="Q82" s="47">
        <f>Q30</f>
        <v>8778311.7976688687</v>
      </c>
    </row>
    <row r="83" spans="1:17" ht="16.8" thickTop="1" thickBot="1" x14ac:dyDescent="0.4">
      <c r="A83" s="77" t="s">
        <v>17</v>
      </c>
      <c r="B83" s="77"/>
      <c r="C83" s="52">
        <v>28</v>
      </c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46" t="s">
        <v>63</v>
      </c>
      <c r="P83" s="47">
        <f>P32</f>
        <v>574238.32413944101</v>
      </c>
      <c r="Q83" s="47">
        <f>Q32</f>
        <v>8778384.7344909105</v>
      </c>
    </row>
    <row r="84" spans="1:17" ht="16.2" thickTop="1" x14ac:dyDescent="0.3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46" t="s">
        <v>62</v>
      </c>
      <c r="P84" s="47">
        <f>P34</f>
        <v>574250.01851596916</v>
      </c>
      <c r="Q84" s="47">
        <f>Q34</f>
        <v>8778533.5138319936</v>
      </c>
    </row>
    <row r="85" spans="1:17" x14ac:dyDescent="0.3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46" t="s">
        <v>61</v>
      </c>
      <c r="P85" s="47">
        <f>P36</f>
        <v>574448.10746389045</v>
      </c>
      <c r="Q85" s="47">
        <f>Q36</f>
        <v>8778599.9697825797</v>
      </c>
    </row>
    <row r="86" spans="1:17" x14ac:dyDescent="0.3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46" t="s">
        <v>60</v>
      </c>
      <c r="P86" s="47">
        <f>P38</f>
        <v>574647.64655019378</v>
      </c>
      <c r="Q86" s="47">
        <f>Q38</f>
        <v>8778635.9121945668</v>
      </c>
    </row>
    <row r="87" spans="1:17" x14ac:dyDescent="0.3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46" t="s">
        <v>59</v>
      </c>
      <c r="P87" s="47">
        <f>P40</f>
        <v>574681.66896627855</v>
      </c>
      <c r="Q87" s="47">
        <f>Q40</f>
        <v>8778609.3657668717</v>
      </c>
    </row>
    <row r="88" spans="1:17" x14ac:dyDescent="0.3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46" t="s">
        <v>58</v>
      </c>
      <c r="P88" s="47">
        <f>P42</f>
        <v>574787.63130522217</v>
      </c>
      <c r="Q88" s="47">
        <f>Q42</f>
        <v>8778621.5644251686</v>
      </c>
    </row>
    <row r="89" spans="1:17" x14ac:dyDescent="0.3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46" t="s">
        <v>57</v>
      </c>
      <c r="P89" s="47">
        <f>P44</f>
        <v>574930.75202894979</v>
      </c>
      <c r="Q89" s="47">
        <f>Q44</f>
        <v>8778605.9778605048</v>
      </c>
    </row>
    <row r="90" spans="1:17" x14ac:dyDescent="0.3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46" t="s">
        <v>56</v>
      </c>
      <c r="P90" s="47">
        <f>P46</f>
        <v>575015.95299965446</v>
      </c>
      <c r="Q90" s="47">
        <f>Q46</f>
        <v>8778644.9407319427</v>
      </c>
    </row>
    <row r="91" spans="1:17" x14ac:dyDescent="0.3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46" t="s">
        <v>55</v>
      </c>
      <c r="P91" s="47">
        <f>P48</f>
        <v>575119.94024851988</v>
      </c>
      <c r="Q91" s="47">
        <f>Q48</f>
        <v>8778679.3780119903</v>
      </c>
    </row>
    <row r="92" spans="1:17" x14ac:dyDescent="0.3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46" t="s">
        <v>54</v>
      </c>
      <c r="P92" s="47">
        <f>P50</f>
        <v>575195.09253969754</v>
      </c>
      <c r="Q92" s="47">
        <f>Q50</f>
        <v>8778674.3435350582</v>
      </c>
    </row>
    <row r="93" spans="1:17" x14ac:dyDescent="0.3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46" t="s">
        <v>53</v>
      </c>
      <c r="P93" s="47">
        <f>P52</f>
        <v>575232.04064802267</v>
      </c>
      <c r="Q93" s="47">
        <f>Q52</f>
        <v>8778713.4082640316</v>
      </c>
    </row>
    <row r="94" spans="1:17" x14ac:dyDescent="0.3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46" t="s">
        <v>52</v>
      </c>
      <c r="P94" s="47">
        <f>P54</f>
        <v>575259.1141638332</v>
      </c>
      <c r="Q94" s="47">
        <f>Q54</f>
        <v>8778801.8151429649</v>
      </c>
    </row>
    <row r="95" spans="1:17" x14ac:dyDescent="0.3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46" t="s">
        <v>51</v>
      </c>
      <c r="P95" s="47">
        <f>P56</f>
        <v>575392.93674706295</v>
      </c>
      <c r="Q95" s="47">
        <f>Q56</f>
        <v>8778754.9050123468</v>
      </c>
    </row>
    <row r="96" spans="1:17" x14ac:dyDescent="0.3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46" t="s">
        <v>50</v>
      </c>
      <c r="P96" s="47">
        <f>P58</f>
        <v>575578.12927532906</v>
      </c>
      <c r="Q96" s="47">
        <f>Q58</f>
        <v>8778700.7216750775</v>
      </c>
    </row>
    <row r="97" spans="1:17" x14ac:dyDescent="0.3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46" t="s">
        <v>49</v>
      </c>
      <c r="P97" s="47">
        <f>P60</f>
        <v>575616.78753387195</v>
      </c>
      <c r="Q97" s="47">
        <f>Q60</f>
        <v>8778657.6834584419</v>
      </c>
    </row>
    <row r="98" spans="1:17" x14ac:dyDescent="0.3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46" t="s">
        <v>48</v>
      </c>
      <c r="P98" s="47">
        <f>P62</f>
        <v>575613.28435057425</v>
      </c>
      <c r="Q98" s="47">
        <f>Q62</f>
        <v>8778612.8708780091</v>
      </c>
    </row>
    <row r="99" spans="1:17" x14ac:dyDescent="0.3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46" t="s">
        <v>47</v>
      </c>
      <c r="P99" s="47">
        <f>P64</f>
        <v>575664.79236644343</v>
      </c>
      <c r="Q99" s="47">
        <f>Q64</f>
        <v>8778577.8620101772</v>
      </c>
    </row>
    <row r="100" spans="1:17" x14ac:dyDescent="0.3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46" t="s">
        <v>46</v>
      </c>
      <c r="P100" s="47">
        <f>P66</f>
        <v>575684.04270403751</v>
      </c>
      <c r="Q100" s="47">
        <f>Q66</f>
        <v>8778546.3557932358</v>
      </c>
    </row>
    <row r="101" spans="1:17" x14ac:dyDescent="0.3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46" t="s">
        <v>45</v>
      </c>
      <c r="P101" s="47">
        <f>P68</f>
        <v>575736.68151254044</v>
      </c>
      <c r="Q101" s="47">
        <f>Q68</f>
        <v>8778550.528683871</v>
      </c>
    </row>
    <row r="102" spans="1:17" x14ac:dyDescent="0.3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46" t="s">
        <v>92</v>
      </c>
      <c r="P102" s="47">
        <f>P70</f>
        <v>575775.38100000017</v>
      </c>
      <c r="Q102" s="47">
        <f>Q70</f>
        <v>8778523.2430000026</v>
      </c>
    </row>
    <row r="104" spans="1:17" x14ac:dyDescent="0.35">
      <c r="B104" s="1" t="s">
        <v>89</v>
      </c>
    </row>
    <row r="112" spans="1:17" x14ac:dyDescent="0.35">
      <c r="J112" s="1" t="s">
        <v>90</v>
      </c>
      <c r="K112" s="1" t="s">
        <v>91</v>
      </c>
    </row>
  </sheetData>
  <mergeCells count="57">
    <mergeCell ref="L9:M9"/>
    <mergeCell ref="N8:O8"/>
    <mergeCell ref="P8:Q8"/>
    <mergeCell ref="B7:H7"/>
    <mergeCell ref="B8:H8"/>
    <mergeCell ref="I8:J8"/>
    <mergeCell ref="E3:M3"/>
    <mergeCell ref="M7:P7"/>
    <mergeCell ref="B6:H6"/>
    <mergeCell ref="I6:O6"/>
    <mergeCell ref="B5:P5"/>
    <mergeCell ref="B1:H1"/>
    <mergeCell ref="B2:H2"/>
    <mergeCell ref="A83:B83"/>
    <mergeCell ref="J14:K14"/>
    <mergeCell ref="A80:B80"/>
    <mergeCell ref="A81:B81"/>
    <mergeCell ref="A82:B82"/>
    <mergeCell ref="A75:B75"/>
    <mergeCell ref="A76:B76"/>
    <mergeCell ref="A77:B77"/>
    <mergeCell ref="A78:B78"/>
    <mergeCell ref="A79:B79"/>
    <mergeCell ref="B14:D14"/>
    <mergeCell ref="C80:E80"/>
    <mergeCell ref="L82:M82"/>
    <mergeCell ref="L76:M76"/>
    <mergeCell ref="L77:M77"/>
    <mergeCell ref="L78:M78"/>
    <mergeCell ref="L79:M79"/>
    <mergeCell ref="J76:K76"/>
    <mergeCell ref="J82:K82"/>
    <mergeCell ref="J80:K80"/>
    <mergeCell ref="J81:K81"/>
    <mergeCell ref="L80:M80"/>
    <mergeCell ref="L81:M81"/>
    <mergeCell ref="P10:Q10"/>
    <mergeCell ref="N9:O9"/>
    <mergeCell ref="P9:Q9"/>
    <mergeCell ref="J78:K78"/>
    <mergeCell ref="J79:K79"/>
    <mergeCell ref="J74:K74"/>
    <mergeCell ref="J75:K75"/>
    <mergeCell ref="P13:Q13"/>
    <mergeCell ref="N14:O14"/>
    <mergeCell ref="B9:J9"/>
    <mergeCell ref="C76:E76"/>
    <mergeCell ref="C77:E77"/>
    <mergeCell ref="C79:E79"/>
    <mergeCell ref="L10:M10"/>
    <mergeCell ref="N10:O10"/>
    <mergeCell ref="L13:M13"/>
    <mergeCell ref="T13:U13"/>
    <mergeCell ref="R14:S14"/>
    <mergeCell ref="L74:M74"/>
    <mergeCell ref="L75:M75"/>
    <mergeCell ref="J77:K77"/>
  </mergeCells>
  <phoneticPr fontId="2" type="noConversion"/>
  <printOptions horizontalCentered="1"/>
  <pageMargins left="0.70866141732283472" right="0.70866141732283472" top="1.1417322834645669" bottom="0.74803149606299213" header="0.31496062992125984" footer="0.31496062992125984"/>
  <pageSetup paperSize="9" scale="51" orientation="landscape" horizontalDpi="1200" verticalDpi="1200" r:id="rId1"/>
  <rowBreaks count="4" manualBreakCount="4">
    <brk id="41" max="16" man="1"/>
    <brk id="73" max="16" man="1"/>
    <brk id="102" max="16" man="1"/>
    <brk id="104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Propietario</cp:lastModifiedBy>
  <cp:lastPrinted>2024-03-12T16:27:25Z</cp:lastPrinted>
  <dcterms:created xsi:type="dcterms:W3CDTF">2017-07-22T11:46:05Z</dcterms:created>
  <dcterms:modified xsi:type="dcterms:W3CDTF">2024-08-23T04:58:51Z</dcterms:modified>
</cp:coreProperties>
</file>